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Jaarverslag" sheetId="2" r:id="rId1"/>
    <sheet name="Specificatie" sheetId="1" r:id="rId2"/>
  </sheets>
  <definedNames>
    <definedName name="_xlnm.Print_Area" localSheetId="1">Specificatie!$A$1:$Q$143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2" l="1"/>
  <c r="B10" i="2"/>
  <c r="B9" i="2"/>
  <c r="B12" i="2" l="1"/>
  <c r="S64" i="1" l="1"/>
  <c r="S67" i="1"/>
  <c r="S66" i="1"/>
  <c r="S65" i="1"/>
  <c r="S63" i="1"/>
  <c r="S62" i="1"/>
  <c r="S61" i="1"/>
  <c r="S60" i="1"/>
  <c r="S59" i="1"/>
  <c r="S58" i="1"/>
  <c r="S57" i="1"/>
  <c r="S56" i="1"/>
  <c r="S55" i="1"/>
  <c r="S54" i="1"/>
  <c r="S49" i="1"/>
  <c r="S48" i="1"/>
  <c r="S47" i="1"/>
  <c r="S46" i="1"/>
  <c r="S45" i="1"/>
  <c r="S44" i="1"/>
  <c r="S43" i="1"/>
  <c r="S42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3" i="1"/>
  <c r="S10" i="1"/>
  <c r="S11" i="1"/>
  <c r="S12" i="1"/>
  <c r="S14" i="1"/>
  <c r="S15" i="1"/>
  <c r="S16" i="1"/>
  <c r="S17" i="1"/>
  <c r="S18" i="1"/>
  <c r="S19" i="1"/>
  <c r="S9" i="1"/>
  <c r="S8" i="1"/>
  <c r="D23" i="1"/>
  <c r="D38" i="1" s="1"/>
  <c r="D41" i="1" s="1"/>
  <c r="D50" i="1" s="1"/>
  <c r="D53" i="1" s="1"/>
  <c r="D68" i="1" s="1"/>
  <c r="D71" i="1" s="1"/>
  <c r="D88" i="1" s="1"/>
  <c r="D91" i="1" s="1"/>
  <c r="D109" i="1" s="1"/>
  <c r="D112" i="1" s="1"/>
  <c r="D128" i="1" s="1"/>
  <c r="D131" i="1" s="1"/>
  <c r="D141" i="1" s="1"/>
  <c r="D144" i="1" s="1"/>
  <c r="D152" i="1" s="1"/>
  <c r="D155" i="1" s="1"/>
  <c r="D20" i="1"/>
  <c r="S7" i="1"/>
  <c r="R6" i="1"/>
  <c r="S6" i="1" s="1"/>
  <c r="P208" i="1"/>
  <c r="P187" i="1"/>
  <c r="P169" i="1"/>
  <c r="P152" i="1"/>
  <c r="P141" i="1"/>
  <c r="P128" i="1"/>
  <c r="P109" i="1"/>
  <c r="P88" i="1"/>
  <c r="P50" i="1"/>
  <c r="P38" i="1"/>
  <c r="P20" i="1"/>
  <c r="B21" i="2"/>
  <c r="B20" i="2"/>
  <c r="B19" i="2"/>
  <c r="G208" i="1"/>
  <c r="H208" i="1"/>
  <c r="I208" i="1"/>
  <c r="J208" i="1"/>
  <c r="K208" i="1"/>
  <c r="L208" i="1"/>
  <c r="M208" i="1"/>
  <c r="N208" i="1"/>
  <c r="O208" i="1"/>
  <c r="Q208" i="1"/>
  <c r="Q187" i="1"/>
  <c r="O187" i="1"/>
  <c r="N187" i="1"/>
  <c r="M187" i="1"/>
  <c r="L187" i="1"/>
  <c r="K187" i="1"/>
  <c r="J187" i="1"/>
  <c r="I187" i="1"/>
  <c r="H187" i="1"/>
  <c r="G187" i="1"/>
  <c r="F187" i="1"/>
  <c r="E187" i="1"/>
  <c r="Q169" i="1"/>
  <c r="O169" i="1"/>
  <c r="N169" i="1"/>
  <c r="M169" i="1"/>
  <c r="L169" i="1"/>
  <c r="K169" i="1"/>
  <c r="J169" i="1"/>
  <c r="I169" i="1"/>
  <c r="H169" i="1"/>
  <c r="G169" i="1"/>
  <c r="F169" i="1"/>
  <c r="E169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Q141" i="1"/>
  <c r="O141" i="1"/>
  <c r="N141" i="1"/>
  <c r="M141" i="1"/>
  <c r="L141" i="1"/>
  <c r="K141" i="1"/>
  <c r="J141" i="1"/>
  <c r="I141" i="1"/>
  <c r="H141" i="1"/>
  <c r="G141" i="1"/>
  <c r="F141" i="1"/>
  <c r="E141" i="1"/>
  <c r="Q128" i="1"/>
  <c r="O128" i="1"/>
  <c r="N128" i="1"/>
  <c r="M128" i="1"/>
  <c r="L128" i="1"/>
  <c r="K128" i="1"/>
  <c r="J128" i="1"/>
  <c r="I128" i="1"/>
  <c r="H128" i="1"/>
  <c r="G128" i="1"/>
  <c r="F128" i="1"/>
  <c r="E128" i="1"/>
  <c r="H109" i="1"/>
  <c r="I109" i="1"/>
  <c r="J109" i="1"/>
  <c r="K109" i="1"/>
  <c r="L109" i="1"/>
  <c r="M109" i="1"/>
  <c r="N109" i="1"/>
  <c r="O109" i="1"/>
  <c r="Q109" i="1"/>
  <c r="G109" i="1"/>
  <c r="F109" i="1"/>
  <c r="E109" i="1"/>
  <c r="Q88" i="1"/>
  <c r="O88" i="1"/>
  <c r="N88" i="1"/>
  <c r="M88" i="1"/>
  <c r="L88" i="1"/>
  <c r="K88" i="1"/>
  <c r="J88" i="1"/>
  <c r="I88" i="1"/>
  <c r="H88" i="1"/>
  <c r="G88" i="1"/>
  <c r="F88" i="1"/>
  <c r="G50" i="1"/>
  <c r="H50" i="1"/>
  <c r="I50" i="1"/>
  <c r="J50" i="1"/>
  <c r="K50" i="1"/>
  <c r="L50" i="1"/>
  <c r="M50" i="1"/>
  <c r="N50" i="1"/>
  <c r="O50" i="1"/>
  <c r="Q50" i="1"/>
  <c r="G38" i="1"/>
  <c r="H38" i="1"/>
  <c r="I38" i="1"/>
  <c r="J38" i="1"/>
  <c r="K38" i="1"/>
  <c r="L38" i="1"/>
  <c r="M38" i="1"/>
  <c r="N38" i="1"/>
  <c r="O38" i="1"/>
  <c r="Q38" i="1"/>
  <c r="F38" i="1"/>
  <c r="E38" i="1"/>
  <c r="Q20" i="1"/>
  <c r="O20" i="1"/>
  <c r="N20" i="1"/>
  <c r="M20" i="1"/>
  <c r="L20" i="1"/>
  <c r="K20" i="1"/>
  <c r="J20" i="1"/>
  <c r="I20" i="1"/>
  <c r="H20" i="1"/>
  <c r="G20" i="1"/>
  <c r="F20" i="1"/>
  <c r="E20" i="1"/>
  <c r="C20" i="1" s="1"/>
  <c r="C23" i="1" s="1"/>
  <c r="F208" i="1"/>
  <c r="E208" i="1"/>
  <c r="S203" i="1"/>
  <c r="S204" i="1"/>
  <c r="S205" i="1"/>
  <c r="S181" i="1"/>
  <c r="S161" i="1"/>
  <c r="S120" i="1"/>
  <c r="S97" i="1"/>
  <c r="S99" i="1"/>
  <c r="S207" i="1"/>
  <c r="S206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86" i="1"/>
  <c r="S185" i="1"/>
  <c r="S184" i="1"/>
  <c r="S183" i="1"/>
  <c r="S182" i="1"/>
  <c r="S180" i="1"/>
  <c r="S179" i="1"/>
  <c r="S178" i="1"/>
  <c r="S177" i="1"/>
  <c r="S176" i="1"/>
  <c r="S175" i="1"/>
  <c r="S174" i="1"/>
  <c r="S173" i="1"/>
  <c r="S168" i="1"/>
  <c r="S167" i="1"/>
  <c r="S166" i="1"/>
  <c r="S165" i="1"/>
  <c r="S164" i="1"/>
  <c r="S163" i="1"/>
  <c r="S162" i="1"/>
  <c r="S160" i="1"/>
  <c r="S159" i="1"/>
  <c r="S158" i="1"/>
  <c r="S157" i="1"/>
  <c r="S156" i="1"/>
  <c r="S151" i="1"/>
  <c r="S150" i="1"/>
  <c r="S149" i="1"/>
  <c r="S148" i="1"/>
  <c r="S147" i="1"/>
  <c r="S146" i="1"/>
  <c r="S145" i="1"/>
  <c r="S140" i="1"/>
  <c r="S139" i="1"/>
  <c r="S138" i="1"/>
  <c r="S137" i="1"/>
  <c r="S136" i="1"/>
  <c r="S135" i="1"/>
  <c r="S134" i="1"/>
  <c r="S133" i="1"/>
  <c r="S132" i="1"/>
  <c r="S127" i="1"/>
  <c r="S126" i="1"/>
  <c r="S125" i="1"/>
  <c r="S124" i="1"/>
  <c r="S123" i="1"/>
  <c r="S122" i="1"/>
  <c r="S121" i="1"/>
  <c r="S119" i="1"/>
  <c r="S118" i="1"/>
  <c r="S117" i="1"/>
  <c r="S116" i="1"/>
  <c r="S115" i="1"/>
  <c r="S114" i="1"/>
  <c r="S113" i="1"/>
  <c r="S108" i="1"/>
  <c r="S107" i="1"/>
  <c r="S106" i="1"/>
  <c r="S105" i="1"/>
  <c r="S104" i="1"/>
  <c r="S103" i="1"/>
  <c r="S102" i="1"/>
  <c r="S101" i="1"/>
  <c r="S100" i="1"/>
  <c r="S98" i="1"/>
  <c r="S96" i="1"/>
  <c r="S95" i="1"/>
  <c r="S94" i="1"/>
  <c r="S93" i="1"/>
  <c r="S92" i="1"/>
  <c r="S87" i="1"/>
  <c r="S74" i="1"/>
  <c r="S73" i="1"/>
  <c r="S86" i="1"/>
  <c r="S85" i="1"/>
  <c r="S84" i="1"/>
  <c r="S83" i="1"/>
  <c r="S82" i="1"/>
  <c r="S81" i="1"/>
  <c r="S80" i="1"/>
  <c r="S79" i="1"/>
  <c r="S78" i="1"/>
  <c r="S77" i="1"/>
  <c r="S76" i="1"/>
  <c r="S75" i="1"/>
  <c r="S72" i="1"/>
  <c r="E88" i="1"/>
  <c r="O68" i="1"/>
  <c r="M68" i="1"/>
  <c r="L68" i="1"/>
  <c r="J68" i="1"/>
  <c r="G68" i="1"/>
  <c r="F68" i="1"/>
  <c r="E68" i="1"/>
  <c r="F50" i="1"/>
  <c r="E50" i="1"/>
  <c r="D169" i="1" l="1"/>
  <c r="D172" i="1" s="1"/>
  <c r="D187" i="1" s="1"/>
  <c r="D190" i="1" s="1"/>
  <c r="D208" i="1" s="1"/>
  <c r="C9" i="2" s="1"/>
  <c r="C38" i="1"/>
  <c r="R23" i="1"/>
  <c r="S23" i="1" s="1"/>
  <c r="R20" i="1"/>
  <c r="E212" i="1"/>
  <c r="I212" i="1"/>
  <c r="B28" i="2" s="1"/>
  <c r="O212" i="1"/>
  <c r="B34" i="2" s="1"/>
  <c r="M212" i="1"/>
  <c r="B32" i="2" s="1"/>
  <c r="G212" i="1"/>
  <c r="H212" i="1"/>
  <c r="B27" i="2" s="1"/>
  <c r="K212" i="1"/>
  <c r="B30" i="2" s="1"/>
  <c r="N212" i="1"/>
  <c r="B33" i="2" s="1"/>
  <c r="J212" i="1"/>
  <c r="B29" i="2" s="1"/>
  <c r="L212" i="1"/>
  <c r="B31" i="2" s="1"/>
  <c r="Q212" i="1"/>
  <c r="B36" i="2" s="1"/>
  <c r="P212" i="1"/>
  <c r="B35" i="2" s="1"/>
  <c r="S20" i="1"/>
  <c r="F212" i="1"/>
  <c r="B23" i="2"/>
  <c r="E214" i="1" s="1"/>
  <c r="E216" i="1" s="1"/>
  <c r="B38" i="2" l="1"/>
  <c r="F214" i="1" s="1"/>
  <c r="F216" i="1" s="1"/>
  <c r="F218" i="1" s="1"/>
  <c r="R38" i="1"/>
  <c r="C41" i="1"/>
  <c r="B40" i="2" l="1"/>
  <c r="C50" i="1"/>
  <c r="R41" i="1"/>
  <c r="S41" i="1" s="1"/>
  <c r="R50" i="1" l="1"/>
  <c r="C53" i="1"/>
  <c r="R212" i="1"/>
  <c r="R53" i="1" l="1"/>
  <c r="S53" i="1" s="1"/>
  <c r="C68" i="1"/>
  <c r="C71" i="1" l="1"/>
  <c r="R68" i="1"/>
  <c r="R71" i="1" l="1"/>
  <c r="S71" i="1" s="1"/>
  <c r="C88" i="1"/>
  <c r="C91" i="1" l="1"/>
  <c r="R88" i="1"/>
  <c r="C109" i="1" l="1"/>
  <c r="R91" i="1"/>
  <c r="S91" i="1" s="1"/>
  <c r="C112" i="1" l="1"/>
  <c r="R109" i="1"/>
  <c r="R112" i="1" l="1"/>
  <c r="S112" i="1" s="1"/>
  <c r="C128" i="1"/>
  <c r="C131" i="1" l="1"/>
  <c r="R128" i="1"/>
  <c r="R131" i="1" l="1"/>
  <c r="S131" i="1" s="1"/>
  <c r="C141" i="1"/>
  <c r="C144" i="1" l="1"/>
  <c r="R141" i="1"/>
  <c r="R144" i="1" l="1"/>
  <c r="S144" i="1" s="1"/>
  <c r="C152" i="1"/>
  <c r="C155" i="1" l="1"/>
  <c r="R152" i="1"/>
  <c r="C169" i="1" l="1"/>
  <c r="R155" i="1"/>
  <c r="S155" i="1" s="1"/>
  <c r="R169" i="1" l="1"/>
  <c r="C172" i="1"/>
  <c r="C187" i="1" l="1"/>
  <c r="R172" i="1"/>
  <c r="S172" i="1" s="1"/>
  <c r="C190" i="1" l="1"/>
  <c r="R187" i="1"/>
  <c r="C208" i="1" l="1"/>
  <c r="R190" i="1"/>
  <c r="S190" i="1" s="1"/>
  <c r="R208" i="1" l="1"/>
  <c r="C10" i="2"/>
  <c r="C12" i="2" s="1"/>
</calcChain>
</file>

<file path=xl/sharedStrings.xml><?xml version="1.0" encoding="utf-8"?>
<sst xmlns="http://schemas.openxmlformats.org/spreadsheetml/2006/main" count="248" uniqueCount="199">
  <si>
    <t>BANKBOEK 2020 de DEELMACHT</t>
  </si>
  <si>
    <t>Bijdrage</t>
  </si>
  <si>
    <t>woonbond</t>
  </si>
  <si>
    <t>scholing</t>
  </si>
  <si>
    <t>secretaraat</t>
  </si>
  <si>
    <t>vergader</t>
  </si>
  <si>
    <t>ledeninfo</t>
  </si>
  <si>
    <t>ICT</t>
  </si>
  <si>
    <t>reis-</t>
  </si>
  <si>
    <t>vrijwilligers</t>
  </si>
  <si>
    <t>overige</t>
  </si>
  <si>
    <t>DATUM</t>
  </si>
  <si>
    <t>OMSCHRIJVING</t>
  </si>
  <si>
    <t>INKOMSTEN</t>
  </si>
  <si>
    <t>UITGAVEN</t>
  </si>
  <si>
    <t>Volmacht</t>
  </si>
  <si>
    <t>lidmaatsch.</t>
  </si>
  <si>
    <t>verblijf</t>
  </si>
  <si>
    <t>vergoeding</t>
  </si>
  <si>
    <t>kosten</t>
  </si>
  <si>
    <t>Saldo per 1 januari 2020</t>
  </si>
  <si>
    <t>Credit rente</t>
  </si>
  <si>
    <t>Onkosten W.v. Solkema</t>
  </si>
  <si>
    <t>De Volmacht afrekening 2019</t>
  </si>
  <si>
    <t>De Volmacht bijdragen 2020</t>
  </si>
  <si>
    <t>Voorschot 01 de Volmacht</t>
  </si>
  <si>
    <t>Zwanemeer fact.2019 16-1</t>
  </si>
  <si>
    <t>Kosten afscheid H.Pfundt</t>
  </si>
  <si>
    <t>Vrijw.vergoeding  J.Vasse</t>
  </si>
  <si>
    <t>Vrijw.vergoeding W.v.Solkema</t>
  </si>
  <si>
    <t>Vrijw.vergoeding P.Hurkmans</t>
  </si>
  <si>
    <t>Vrijw.vergoeding A.Hazelhoff</t>
  </si>
  <si>
    <t>Vrijw.vergoeding J.Woltinge</t>
  </si>
  <si>
    <t>Vrijw.vergoeding W.Hoving</t>
  </si>
  <si>
    <t>Totaal per 31 januari</t>
  </si>
  <si>
    <t>Sado per 1 februari</t>
  </si>
  <si>
    <t>van  zaken naar spaarekening</t>
  </si>
  <si>
    <t>Voorschot 02 Volmacht</t>
  </si>
  <si>
    <t>Impuls vergaderen</t>
  </si>
  <si>
    <t>DVC fact.3053014</t>
  </si>
  <si>
    <t>km  vergoeding J.Vasse okt nov 19</t>
  </si>
  <si>
    <t>km  vergoeding J.Vasse jan feb 20</t>
  </si>
  <si>
    <t>Conributie Woonbond 2020</t>
  </si>
  <si>
    <t>km vergoeding v. Solkema jan feb</t>
  </si>
  <si>
    <t>Kamer van Koophandel Solkema</t>
  </si>
  <si>
    <t>Totaal per 29 februari</t>
  </si>
  <si>
    <t>saldo per 1 maart 2020</t>
  </si>
  <si>
    <t>Voorschot 03 Volmacht</t>
  </si>
  <si>
    <t>Hoving kosten vegadering</t>
  </si>
  <si>
    <t>2x betaalpas v. Solkema, Hoving</t>
  </si>
  <si>
    <t>Totaal per 31 maart</t>
  </si>
  <si>
    <t>saldo per 1 april</t>
  </si>
  <si>
    <t>Voorschot 04 de Volmacht</t>
  </si>
  <si>
    <t>Drukkerij Unimax fact. 445419</t>
  </si>
  <si>
    <t>Nijmko fact. 2020765</t>
  </si>
  <si>
    <t>Km kosten J.Vasse</t>
  </si>
  <si>
    <t>Microsoft</t>
  </si>
  <si>
    <t>Betaalpas</t>
  </si>
  <si>
    <t>Km kosten J.Woltinge</t>
  </si>
  <si>
    <t>Van spaar naar zakenrekening</t>
  </si>
  <si>
    <t>Totaal per 30 april</t>
  </si>
  <si>
    <t>saldo per 1mei</t>
  </si>
  <si>
    <t>Secretariaat inkt W.Hoving</t>
  </si>
  <si>
    <t>retour J.Woltinge</t>
  </si>
  <si>
    <t>Betaalpas controleren</t>
  </si>
  <si>
    <t>Voorschot 05 Volmacht</t>
  </si>
  <si>
    <t>Info ledenkosten/J.Vasse</t>
  </si>
  <si>
    <t>van Zakelijk naar Spaarrekening</t>
  </si>
  <si>
    <t>Nijmko fact.</t>
  </si>
  <si>
    <t>Maandkosten bank secretariaat</t>
  </si>
  <si>
    <t>Vrijw. vergoeding J.Vasse</t>
  </si>
  <si>
    <t>Vrijw. vergoeding A.Hazelhoff</t>
  </si>
  <si>
    <t>Vrijw. Vergoeding W.v.Solkema</t>
  </si>
  <si>
    <t>Vrijw. Vergoeding W.Hoving</t>
  </si>
  <si>
    <t>Kosten betaalrek en betaalpas</t>
  </si>
  <si>
    <t>Van Spaar naar zakelijke rekening</t>
  </si>
  <si>
    <t>Totaal per 31 mei</t>
  </si>
  <si>
    <t>Saldo 1-6-20</t>
  </si>
  <si>
    <t>Voorschot 06 Volmacht</t>
  </si>
  <si>
    <t>Impuls vergadering 6 feb</t>
  </si>
  <si>
    <t>v.Solkema secretariaat vergader</t>
  </si>
  <si>
    <t>Nijmko fact 2030248</t>
  </si>
  <si>
    <t>Vergadering Bakker Job</t>
  </si>
  <si>
    <t>pas contole</t>
  </si>
  <si>
    <t>bankkosten</t>
  </si>
  <si>
    <t>Van Spaar naar Zakelijk</t>
  </si>
  <si>
    <t>Km vergaderkosten J.Vasse</t>
  </si>
  <si>
    <t>Nijholt webite fact, 2020132</t>
  </si>
  <si>
    <t>Vrijw. Vergoeding A.Hazelhoff</t>
  </si>
  <si>
    <t>vrijw. Vergoeding J.Vasse</t>
  </si>
  <si>
    <t>Bankkosten</t>
  </si>
  <si>
    <t>afscheid J.Wolting</t>
  </si>
  <si>
    <t>Vrijw. Vergoeding mei J,Woltinge</t>
  </si>
  <si>
    <t>Totaal per 30 juni</t>
  </si>
  <si>
    <t>Saldo 1-7-2020</t>
  </si>
  <si>
    <t>Voorschot 07 Volmacht</t>
  </si>
  <si>
    <t>Nijmko fact 203585</t>
  </si>
  <si>
    <t>Vrijw.vergoeding J.Vasse</t>
  </si>
  <si>
    <t>Dagwinkel osten vergadering</t>
  </si>
  <si>
    <t>Microsoft retour</t>
  </si>
  <si>
    <t>Oneline2you fact 91103</t>
  </si>
  <si>
    <t>Oneline2you fact. 9112</t>
  </si>
  <si>
    <t>Oneline2you fact. 91103</t>
  </si>
  <si>
    <t>Van Seijen bloemen</t>
  </si>
  <si>
    <t>Bakker Job afscheid Ali Hoving</t>
  </si>
  <si>
    <t>Afscheid Ali Hoving bon bloemen</t>
  </si>
  <si>
    <t>Controle</t>
  </si>
  <si>
    <t>Totaal per 31 juli</t>
  </si>
  <si>
    <t>Saldo 1-8-2020</t>
  </si>
  <si>
    <t xml:space="preserve">Voorschot 08 Volmacht </t>
  </si>
  <si>
    <t>Nijmko fact</t>
  </si>
  <si>
    <t>Oneline2you</t>
  </si>
  <si>
    <t>Totaal per 31 augustus</t>
  </si>
  <si>
    <t>Saldo per 1 september</t>
  </si>
  <si>
    <t>Voorschot 09 Volmacht</t>
  </si>
  <si>
    <t>Bankzaken</t>
  </si>
  <si>
    <t>Totaal 30 september</t>
  </si>
  <si>
    <t xml:space="preserve">saldo 1 oktober </t>
  </si>
  <si>
    <t>Voorschot 10 Volmacht</t>
  </si>
  <si>
    <t>09-10-2020</t>
  </si>
  <si>
    <t>Oneline2you fact.91159</t>
  </si>
  <si>
    <t xml:space="preserve">Swadon fact. 91159 </t>
  </si>
  <si>
    <t>Nijmko fact.2031456</t>
  </si>
  <si>
    <t xml:space="preserve"> Hoving Vista visitekaartjes</t>
  </si>
  <si>
    <t>van Spaar naar zakelijk</t>
  </si>
  <si>
    <t>Nijholt fact 2020261</t>
  </si>
  <si>
    <t>20-10--2020</t>
  </si>
  <si>
    <t>Vrjwilligersvergoeding J.Vasse</t>
  </si>
  <si>
    <t>Vrjwilligersvergoeding W.v.Solkema</t>
  </si>
  <si>
    <t>Vrijwilligersvergoeding W.Hoving</t>
  </si>
  <si>
    <t>Jesnet fac.t  91186</t>
  </si>
  <si>
    <t>Totaal 30 november</t>
  </si>
  <si>
    <t>saldo 1 november</t>
  </si>
  <si>
    <t>Voorschot 11 Volmacht</t>
  </si>
  <si>
    <t>Nijmko fact  2031742</t>
  </si>
  <si>
    <t>action secretariaat</t>
  </si>
  <si>
    <t>vrjwilligersvergoedingW.v.Solkema</t>
  </si>
  <si>
    <t>Vrijwilligersvergoeding w.Hoving</t>
  </si>
  <si>
    <t>Vrijwilligersvergoeding J Vasse</t>
  </si>
  <si>
    <t>Afscheidskado J Vasse</t>
  </si>
  <si>
    <t>Jesnet ICT fact.91209</t>
  </si>
  <si>
    <t>Swadon factuur 107000</t>
  </si>
  <si>
    <t>Pasfoto s A.de Ruiter</t>
  </si>
  <si>
    <t>Vrijwilligersvergoeding A.de Ruiter</t>
  </si>
  <si>
    <t>Totaal 30-11-2020</t>
  </si>
  <si>
    <t>saldo 1 december</t>
  </si>
  <si>
    <t>Voorschot 12 Volmacht</t>
  </si>
  <si>
    <t>Bloemen voorgeschoten W.Hoving</t>
  </si>
  <si>
    <t>Print inkt voorgeschoten W.Hoving</t>
  </si>
  <si>
    <t>Swadon fact.42900</t>
  </si>
  <si>
    <t>Nijmko   fact.</t>
  </si>
  <si>
    <t>Vrijwilligersvergoeding T vd Veen</t>
  </si>
  <si>
    <t>Reperatie laptop Ict</t>
  </si>
  <si>
    <t>Jesnet microsoft ICT</t>
  </si>
  <si>
    <t>Woonbond webinar 2020 /15777</t>
  </si>
  <si>
    <t>Nijholt/dundis fact 2020329</t>
  </si>
  <si>
    <t>Vrijwilligersvergoeding W.v Solkema</t>
  </si>
  <si>
    <t>Gieter  Slieter fact.20200115 Div</t>
  </si>
  <si>
    <t>KvK aangtekend</t>
  </si>
  <si>
    <t>Totaalsaldo</t>
  </si>
  <si>
    <t>bank</t>
  </si>
  <si>
    <t>STEN</t>
  </si>
  <si>
    <t>UIT-</t>
  </si>
  <si>
    <t>GAVEN</t>
  </si>
  <si>
    <t>Totaal  31-12-2020</t>
  </si>
  <si>
    <t>Bedrag</t>
  </si>
  <si>
    <t>Bijdrage Volmacht</t>
  </si>
  <si>
    <t>Nabetaling contributie Volmacht 2019</t>
  </si>
  <si>
    <t>Voorschot contributie 2020  12x250,-</t>
  </si>
  <si>
    <t>Lidmaatschap de woonbond</t>
  </si>
  <si>
    <t>Totaal Generaal</t>
  </si>
  <si>
    <t>Scholing</t>
  </si>
  <si>
    <t>Secretariaat</t>
  </si>
  <si>
    <t>Vergaderen</t>
  </si>
  <si>
    <t>Leden informatie</t>
  </si>
  <si>
    <t>Reis- en verblijfkosten</t>
  </si>
  <si>
    <t>Vrijwilligersvergoeding</t>
  </si>
  <si>
    <t>Overige kosten</t>
  </si>
  <si>
    <t>Resultaat</t>
  </si>
  <si>
    <t>Overzicht financiën</t>
  </si>
  <si>
    <t>1-1-2020</t>
  </si>
  <si>
    <t>31-12-2020</t>
  </si>
  <si>
    <t>Saldo Regiobank nr. NL72 RBRB 0789 176 866</t>
  </si>
  <si>
    <t>Saldo spaarrekening Regiobank NL57 RBRB 887 126 6994</t>
  </si>
  <si>
    <t>Totaal financiële middelen</t>
  </si>
  <si>
    <t>ONTVANGSTEN</t>
  </si>
  <si>
    <t>Totale ontvangsten</t>
  </si>
  <si>
    <t>Toale uitgaven</t>
  </si>
  <si>
    <t>Rieneke Meijer-Mensing</t>
  </si>
  <si>
    <t>Joukje de Graaf</t>
  </si>
  <si>
    <t xml:space="preserve">Rente </t>
  </si>
  <si>
    <t>Spaarrek.</t>
  </si>
  <si>
    <t>Rente Spaarrekening</t>
  </si>
  <si>
    <t>Bankrek.</t>
  </si>
  <si>
    <t>Saldo</t>
  </si>
  <si>
    <t>Rente spaarrekening</t>
  </si>
  <si>
    <t>Kascommissie:    ___________________________________</t>
  </si>
  <si>
    <t xml:space="preserve">    Financieel jaarverslag 2020 de Deelmacht</t>
  </si>
  <si>
    <t>Begroot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</si>
</sst>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yy"/>
  </numFmts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2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49" fontId="1" fillId="0" borderId="0" xfId="0" applyNumberFormat="1" applyFont="1"/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 vertical="center"/>
    </xf>
    <xf numFmtId="0" fontId="1" fillId="0" borderId="0" xfId="0" applyFont="1"/>
    <xf numFmtId="2" fontId="0" fillId="0" borderId="0" xfId="0" applyNumberFormat="1"/>
    <xf numFmtId="2" fontId="0" fillId="0" borderId="0" xfId="0" applyNumberFormat="1" applyAlignment="1">
      <alignment horizontal="left"/>
    </xf>
    <xf numFmtId="2" fontId="1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2" fillId="0" borderId="0" xfId="0" applyNumberFormat="1" applyFont="1" applyAlignment="1">
      <alignment horizontal="center"/>
    </xf>
    <xf numFmtId="164" fontId="1" fillId="0" borderId="0" xfId="0" applyNumberFormat="1" applyFont="1"/>
    <xf numFmtId="2" fontId="0" fillId="0" borderId="3" xfId="0" applyNumberFormat="1" applyBorder="1" applyAlignment="1">
      <alignment horizontal="right"/>
    </xf>
    <xf numFmtId="49" fontId="0" fillId="0" borderId="0" xfId="0" applyNumberFormat="1" applyFont="1"/>
    <xf numFmtId="0" fontId="0" fillId="0" borderId="0" xfId="0" applyFont="1"/>
    <xf numFmtId="4" fontId="0" fillId="0" borderId="0" xfId="0" applyNumberFormat="1"/>
    <xf numFmtId="4" fontId="0" fillId="0" borderId="2" xfId="0" applyNumberFormat="1" applyBorder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0" fillId="0" borderId="0" xfId="0" applyNumberFormat="1" applyFont="1" applyBorder="1"/>
    <xf numFmtId="4" fontId="0" fillId="0" borderId="3" xfId="0" applyNumberFormat="1" applyBorder="1"/>
    <xf numFmtId="4" fontId="1" fillId="0" borderId="0" xfId="0" quotePrefix="1" applyNumberFormat="1" applyFont="1" applyAlignment="1">
      <alignment horizontal="center"/>
    </xf>
    <xf numFmtId="4" fontId="0" fillId="0" borderId="0" xfId="0" quotePrefix="1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2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0" fillId="0" borderId="3" xfId="0" applyNumberFormat="1" applyBorder="1" applyAlignment="1">
      <alignment horizontal="right"/>
    </xf>
    <xf numFmtId="2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1" fillId="0" borderId="0" xfId="0" quotePrefix="1" applyNumberFormat="1" applyFont="1" applyAlignment="1">
      <alignment horizontal="right"/>
    </xf>
    <xf numFmtId="4" fontId="1" fillId="0" borderId="1" xfId="0" applyNumberFormat="1" applyFont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G30" sqref="G30"/>
    </sheetView>
  </sheetViews>
  <sheetFormatPr defaultRowHeight="15" x14ac:dyDescent="0.25"/>
  <cols>
    <col min="1" max="1" width="56.42578125" customWidth="1"/>
    <col min="2" max="2" width="11.42578125" style="24" customWidth="1"/>
    <col min="3" max="3" width="14.28515625" style="24" customWidth="1"/>
    <col min="4" max="5" width="10.7109375" style="24" customWidth="1"/>
    <col min="6" max="7" width="10.7109375" customWidth="1"/>
  </cols>
  <sheetData>
    <row r="1" spans="1:5" s="37" customFormat="1" ht="31.5" x14ac:dyDescent="0.5">
      <c r="A1" s="37" t="s">
        <v>197</v>
      </c>
      <c r="B1" s="38"/>
      <c r="C1" s="38"/>
      <c r="D1" s="38"/>
      <c r="E1" s="38"/>
    </row>
    <row r="6" spans="1:5" s="11" customFormat="1" x14ac:dyDescent="0.25">
      <c r="B6" s="30"/>
      <c r="C6" s="30"/>
      <c r="D6" s="26"/>
      <c r="E6" s="26"/>
    </row>
    <row r="7" spans="1:5" s="11" customFormat="1" x14ac:dyDescent="0.25">
      <c r="A7" s="11" t="s">
        <v>179</v>
      </c>
      <c r="B7" s="39" t="s">
        <v>180</v>
      </c>
      <c r="C7" s="39" t="s">
        <v>181</v>
      </c>
      <c r="D7" s="26"/>
      <c r="E7" s="24"/>
    </row>
    <row r="8" spans="1:5" s="11" customFormat="1" x14ac:dyDescent="0.25">
      <c r="B8" s="30"/>
      <c r="C8" s="30"/>
      <c r="D8" s="26"/>
      <c r="E8" s="24"/>
    </row>
    <row r="9" spans="1:5" x14ac:dyDescent="0.25">
      <c r="A9" t="s">
        <v>183</v>
      </c>
      <c r="B9" s="31">
        <f>Specificatie!D6</f>
        <v>2005.39</v>
      </c>
      <c r="C9" s="31">
        <f>Specificatie!D208</f>
        <v>3406.1499999999996</v>
      </c>
    </row>
    <row r="10" spans="1:5" x14ac:dyDescent="0.25">
      <c r="A10" t="s">
        <v>182</v>
      </c>
      <c r="B10" s="32">
        <f>Specificatie!C6</f>
        <v>833.29</v>
      </c>
      <c r="C10" s="32">
        <f>Specificatie!C208</f>
        <v>1837.6100000000004</v>
      </c>
      <c r="E10" s="26"/>
    </row>
    <row r="11" spans="1:5" x14ac:dyDescent="0.25">
      <c r="B11" s="33"/>
      <c r="C11" s="33"/>
    </row>
    <row r="12" spans="1:5" s="11" customFormat="1" x14ac:dyDescent="0.25">
      <c r="A12" s="11" t="s">
        <v>184</v>
      </c>
      <c r="B12" s="34">
        <f>SUM(B9:B11)</f>
        <v>2838.6800000000003</v>
      </c>
      <c r="C12" s="34">
        <f>SUM(C9:C11)</f>
        <v>5243.76</v>
      </c>
      <c r="D12" s="26"/>
      <c r="E12" s="24"/>
    </row>
    <row r="13" spans="1:5" ht="15.75" thickBot="1" x14ac:dyDescent="0.3">
      <c r="B13" s="35"/>
      <c r="C13" s="35"/>
    </row>
    <row r="14" spans="1:5" ht="15.75" thickTop="1" x14ac:dyDescent="0.25">
      <c r="B14" s="32"/>
      <c r="C14" s="32"/>
    </row>
    <row r="17" spans="1:5" x14ac:dyDescent="0.25">
      <c r="B17" s="34" t="s">
        <v>165</v>
      </c>
      <c r="C17" s="27"/>
    </row>
    <row r="18" spans="1:5" x14ac:dyDescent="0.25">
      <c r="A18" s="11" t="s">
        <v>185</v>
      </c>
    </row>
    <row r="19" spans="1:5" x14ac:dyDescent="0.25">
      <c r="A19" s="1" t="s">
        <v>166</v>
      </c>
      <c r="B19" s="24">
        <f>Specificatie!G10</f>
        <v>12000</v>
      </c>
    </row>
    <row r="20" spans="1:5" x14ac:dyDescent="0.25">
      <c r="A20" t="s">
        <v>167</v>
      </c>
      <c r="B20" s="24">
        <f>Specificatie!G9</f>
        <v>300.75</v>
      </c>
    </row>
    <row r="21" spans="1:5" x14ac:dyDescent="0.25">
      <c r="A21" t="s">
        <v>168</v>
      </c>
      <c r="B21" s="24">
        <f>12*250</f>
        <v>3000</v>
      </c>
      <c r="E21" s="26"/>
    </row>
    <row r="22" spans="1:5" x14ac:dyDescent="0.25">
      <c r="B22" s="25"/>
      <c r="E22" s="26"/>
    </row>
    <row r="23" spans="1:5" s="11" customFormat="1" x14ac:dyDescent="0.25">
      <c r="A23" s="11" t="s">
        <v>186</v>
      </c>
      <c r="B23" s="26">
        <f>SUM(B19:B22)</f>
        <v>15300.75</v>
      </c>
      <c r="C23" s="26"/>
      <c r="D23" s="26"/>
    </row>
    <row r="24" spans="1:5" s="11" customFormat="1" x14ac:dyDescent="0.25">
      <c r="B24" s="26"/>
      <c r="C24" s="26"/>
      <c r="D24" s="26"/>
    </row>
    <row r="25" spans="1:5" x14ac:dyDescent="0.25">
      <c r="B25" s="34" t="s">
        <v>165</v>
      </c>
      <c r="C25" s="27"/>
      <c r="E25" s="26" t="s">
        <v>198</v>
      </c>
    </row>
    <row r="26" spans="1:5" s="11" customFormat="1" x14ac:dyDescent="0.25">
      <c r="A26" s="11" t="s">
        <v>14</v>
      </c>
      <c r="B26" s="26"/>
      <c r="C26" s="26"/>
      <c r="D26" s="26"/>
      <c r="E26" s="26"/>
    </row>
    <row r="27" spans="1:5" x14ac:dyDescent="0.25">
      <c r="A27" s="22" t="s">
        <v>169</v>
      </c>
      <c r="B27" s="24">
        <f>Specificatie!H212</f>
        <v>3193.39</v>
      </c>
      <c r="E27" s="24">
        <v>3500</v>
      </c>
    </row>
    <row r="28" spans="1:5" x14ac:dyDescent="0.25">
      <c r="A28" s="23" t="s">
        <v>171</v>
      </c>
      <c r="B28" s="24">
        <f>Specificatie!I212</f>
        <v>270</v>
      </c>
      <c r="E28" s="24">
        <v>1500</v>
      </c>
    </row>
    <row r="29" spans="1:5" x14ac:dyDescent="0.25">
      <c r="A29" s="23" t="s">
        <v>172</v>
      </c>
      <c r="B29" s="24">
        <f>Specificatie!J212</f>
        <v>454.16000000000008</v>
      </c>
      <c r="E29" s="24">
        <v>1000</v>
      </c>
    </row>
    <row r="30" spans="1:5" x14ac:dyDescent="0.25">
      <c r="A30" s="23" t="s">
        <v>173</v>
      </c>
      <c r="B30" s="24">
        <f>Specificatie!K212</f>
        <v>169.74</v>
      </c>
      <c r="E30" s="24">
        <v>1000</v>
      </c>
    </row>
    <row r="31" spans="1:5" x14ac:dyDescent="0.25">
      <c r="A31" s="23" t="s">
        <v>174</v>
      </c>
      <c r="B31" s="24">
        <f>Specificatie!L212</f>
        <v>310.8</v>
      </c>
      <c r="E31" s="24">
        <v>1000</v>
      </c>
    </row>
    <row r="32" spans="1:5" x14ac:dyDescent="0.25">
      <c r="A32" s="23" t="s">
        <v>7</v>
      </c>
      <c r="B32" s="24">
        <f>Specificatie!M212</f>
        <v>3080.54</v>
      </c>
      <c r="E32" s="24">
        <v>3000</v>
      </c>
    </row>
    <row r="33" spans="1:5" x14ac:dyDescent="0.25">
      <c r="A33" s="23" t="s">
        <v>175</v>
      </c>
      <c r="B33" s="24">
        <f>Specificatie!N212</f>
        <v>131.4</v>
      </c>
      <c r="E33" s="24">
        <v>1000</v>
      </c>
    </row>
    <row r="34" spans="1:5" x14ac:dyDescent="0.25">
      <c r="A34" s="23" t="s">
        <v>176</v>
      </c>
      <c r="B34" s="24">
        <f>Specificatie!O212</f>
        <v>4750</v>
      </c>
      <c r="E34" s="24">
        <v>6000</v>
      </c>
    </row>
    <row r="35" spans="1:5" x14ac:dyDescent="0.25">
      <c r="A35" s="23" t="s">
        <v>192</v>
      </c>
      <c r="B35" s="24">
        <f>Specificatie!P212</f>
        <v>0.76</v>
      </c>
    </row>
    <row r="36" spans="1:5" x14ac:dyDescent="0.25">
      <c r="A36" s="23" t="s">
        <v>177</v>
      </c>
      <c r="B36" s="28">
        <f>Specificatie!Q212</f>
        <v>536.4</v>
      </c>
      <c r="E36" s="24">
        <v>250</v>
      </c>
    </row>
    <row r="37" spans="1:5" x14ac:dyDescent="0.25">
      <c r="A37" s="23"/>
      <c r="B37" s="25"/>
    </row>
    <row r="38" spans="1:5" s="11" customFormat="1" x14ac:dyDescent="0.25">
      <c r="A38" s="11" t="s">
        <v>187</v>
      </c>
      <c r="B38" s="26">
        <f>SUM(B27:B37)</f>
        <v>12897.189999999999</v>
      </c>
      <c r="D38" s="26"/>
      <c r="E38" s="40">
        <f>SUM(E26:E37)</f>
        <v>18250</v>
      </c>
    </row>
    <row r="39" spans="1:5" x14ac:dyDescent="0.25">
      <c r="A39" s="23"/>
    </row>
    <row r="40" spans="1:5" s="11" customFormat="1" x14ac:dyDescent="0.25">
      <c r="A40" s="11" t="s">
        <v>178</v>
      </c>
      <c r="B40" s="26">
        <f>B23-B38</f>
        <v>2403.5600000000013</v>
      </c>
      <c r="C40" s="26"/>
      <c r="D40" s="26"/>
      <c r="E40" s="24"/>
    </row>
    <row r="41" spans="1:5" ht="15.75" thickBot="1" x14ac:dyDescent="0.3">
      <c r="A41" s="11"/>
      <c r="B41" s="29"/>
    </row>
    <row r="42" spans="1:5" ht="15.75" thickTop="1" x14ac:dyDescent="0.25"/>
    <row r="45" spans="1:5" x14ac:dyDescent="0.25">
      <c r="A45" t="s">
        <v>196</v>
      </c>
    </row>
    <row r="47" spans="1:5" x14ac:dyDescent="0.25">
      <c r="A47" t="s">
        <v>188</v>
      </c>
      <c r="B47" s="24" t="s">
        <v>189</v>
      </c>
    </row>
    <row r="49" spans="2:3" x14ac:dyDescent="0.25">
      <c r="B49" s="32"/>
      <c r="C49" s="32"/>
    </row>
    <row r="50" spans="2:3" x14ac:dyDescent="0.25">
      <c r="B50" s="32"/>
      <c r="C50" s="32"/>
    </row>
    <row r="51" spans="2:3" x14ac:dyDescent="0.25">
      <c r="B51" s="32"/>
      <c r="C51" s="32"/>
    </row>
    <row r="52" spans="2:3" x14ac:dyDescent="0.25">
      <c r="B52" s="32"/>
      <c r="C52" s="32"/>
    </row>
    <row r="53" spans="2:3" x14ac:dyDescent="0.25">
      <c r="B53" s="32"/>
      <c r="C53" s="3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8"/>
  <sheetViews>
    <sheetView workbookViewId="0">
      <pane ySplit="1500" activePane="bottomLeft"/>
      <selection activeCell="G1" sqref="G1:H1048576"/>
      <selection pane="bottomLeft" activeCell="U11" sqref="U11"/>
    </sheetView>
  </sheetViews>
  <sheetFormatPr defaultRowHeight="15" x14ac:dyDescent="0.25"/>
  <cols>
    <col min="1" max="1" width="10.7109375" style="5" customWidth="1"/>
    <col min="2" max="2" width="32.5703125" style="1" customWidth="1"/>
    <col min="3" max="4" width="10.7109375" style="2" customWidth="1"/>
    <col min="5" max="17" width="10.7109375" style="7" customWidth="1"/>
    <col min="18" max="19" width="10.7109375" style="9" customWidth="1"/>
    <col min="20" max="20" width="9.140625" customWidth="1"/>
  </cols>
  <sheetData>
    <row r="1" spans="1:19" s="1" customForma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x14ac:dyDescent="0.25">
      <c r="C3" s="3" t="s">
        <v>194</v>
      </c>
      <c r="D3" s="3" t="s">
        <v>194</v>
      </c>
      <c r="E3" s="19" t="s">
        <v>13</v>
      </c>
      <c r="F3" s="3" t="s">
        <v>162</v>
      </c>
      <c r="G3" s="3" t="s">
        <v>1</v>
      </c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190</v>
      </c>
      <c r="Q3" s="3" t="s">
        <v>10</v>
      </c>
      <c r="R3" s="19" t="s">
        <v>159</v>
      </c>
      <c r="S3" s="3" t="s">
        <v>106</v>
      </c>
    </row>
    <row r="4" spans="1:19" s="3" customFormat="1" x14ac:dyDescent="0.25">
      <c r="A4" s="3" t="s">
        <v>11</v>
      </c>
      <c r="B4" s="3" t="s">
        <v>12</v>
      </c>
      <c r="C4" s="3" t="s">
        <v>193</v>
      </c>
      <c r="D4" s="3" t="s">
        <v>191</v>
      </c>
      <c r="E4" s="3" t="s">
        <v>161</v>
      </c>
      <c r="F4" s="3" t="s">
        <v>163</v>
      </c>
      <c r="G4" s="3" t="s">
        <v>15</v>
      </c>
      <c r="H4" s="3" t="s">
        <v>16</v>
      </c>
      <c r="N4" s="3" t="s">
        <v>17</v>
      </c>
      <c r="O4" s="3" t="s">
        <v>18</v>
      </c>
      <c r="P4" s="3" t="s">
        <v>191</v>
      </c>
      <c r="Q4" s="3" t="s">
        <v>19</v>
      </c>
      <c r="R4" s="3" t="s">
        <v>160</v>
      </c>
    </row>
    <row r="5" spans="1:19" s="4" customFormat="1" x14ac:dyDescent="0.25">
      <c r="C5" s="2"/>
      <c r="D5" s="2"/>
    </row>
    <row r="6" spans="1:19" x14ac:dyDescent="0.25">
      <c r="A6" s="5">
        <v>43831</v>
      </c>
      <c r="B6" s="6" t="s">
        <v>20</v>
      </c>
      <c r="C6" s="8">
        <v>833.29</v>
      </c>
      <c r="D6" s="8">
        <v>2005.39</v>
      </c>
      <c r="G6" s="8"/>
      <c r="R6" s="8">
        <f>C6+D6</f>
        <v>2838.6800000000003</v>
      </c>
      <c r="S6" s="8">
        <f>R6-D6-C6</f>
        <v>0</v>
      </c>
    </row>
    <row r="7" spans="1:19" x14ac:dyDescent="0.25">
      <c r="A7" s="5">
        <v>43835</v>
      </c>
      <c r="B7" s="1" t="s">
        <v>21</v>
      </c>
      <c r="C7" s="7"/>
      <c r="D7" s="7">
        <v>0.76</v>
      </c>
      <c r="G7" s="8"/>
      <c r="P7" s="7">
        <v>0.76</v>
      </c>
      <c r="R7" s="7"/>
      <c r="S7" s="7">
        <f>SUM(H7:Q7)-D7</f>
        <v>0</v>
      </c>
    </row>
    <row r="8" spans="1:19" x14ac:dyDescent="0.25">
      <c r="A8" s="5">
        <v>43840</v>
      </c>
      <c r="B8" s="1" t="s">
        <v>22</v>
      </c>
      <c r="C8" s="7"/>
      <c r="D8" s="7"/>
      <c r="E8" s="10"/>
      <c r="F8" s="7">
        <v>19.2</v>
      </c>
      <c r="N8" s="7">
        <v>19.2</v>
      </c>
      <c r="R8" s="7"/>
      <c r="S8" s="7">
        <f>SUM(G8:Q8)-F8-E8</f>
        <v>0</v>
      </c>
    </row>
    <row r="9" spans="1:19" x14ac:dyDescent="0.25">
      <c r="A9" s="5">
        <v>43846</v>
      </c>
      <c r="B9" s="1" t="s">
        <v>23</v>
      </c>
      <c r="C9" s="7"/>
      <c r="D9" s="7"/>
      <c r="E9" s="10">
        <v>300.75</v>
      </c>
      <c r="G9" s="7">
        <v>300.75</v>
      </c>
      <c r="R9" s="7"/>
      <c r="S9" s="7">
        <f>SUM(G9:Q9)-F9-E9</f>
        <v>0</v>
      </c>
    </row>
    <row r="10" spans="1:19" x14ac:dyDescent="0.25">
      <c r="A10" s="5">
        <v>43846</v>
      </c>
      <c r="B10" s="1" t="s">
        <v>24</v>
      </c>
      <c r="C10" s="7"/>
      <c r="D10" s="7"/>
      <c r="E10" s="10">
        <v>12000</v>
      </c>
      <c r="G10" s="7">
        <v>12000</v>
      </c>
      <c r="R10" s="7"/>
      <c r="S10" s="7">
        <f t="shared" ref="S10:S19" si="0">SUM(G10:Q10)-F10-E10</f>
        <v>0</v>
      </c>
    </row>
    <row r="11" spans="1:19" x14ac:dyDescent="0.25">
      <c r="A11" s="5">
        <v>43846</v>
      </c>
      <c r="B11" s="1" t="s">
        <v>25</v>
      </c>
      <c r="C11" s="7"/>
      <c r="D11" s="7"/>
      <c r="E11" s="10">
        <v>250</v>
      </c>
      <c r="G11" s="7">
        <v>250</v>
      </c>
      <c r="R11" s="7"/>
      <c r="S11" s="7">
        <f t="shared" si="0"/>
        <v>0</v>
      </c>
    </row>
    <row r="12" spans="1:19" x14ac:dyDescent="0.25">
      <c r="A12" s="5">
        <v>43850</v>
      </c>
      <c r="B12" s="1" t="s">
        <v>26</v>
      </c>
      <c r="C12" s="7"/>
      <c r="D12" s="7"/>
      <c r="E12" s="10"/>
      <c r="F12" s="7">
        <v>38.75</v>
      </c>
      <c r="K12" s="7">
        <v>38.75</v>
      </c>
      <c r="R12" s="7"/>
      <c r="S12" s="7">
        <f t="shared" si="0"/>
        <v>0</v>
      </c>
    </row>
    <row r="13" spans="1:19" x14ac:dyDescent="0.25">
      <c r="A13" s="5">
        <v>43852</v>
      </c>
      <c r="B13" s="1" t="s">
        <v>27</v>
      </c>
      <c r="C13" s="7"/>
      <c r="D13" s="7"/>
      <c r="E13" s="10"/>
      <c r="F13" s="7">
        <v>75</v>
      </c>
      <c r="Q13" s="7">
        <v>75</v>
      </c>
      <c r="R13" s="7"/>
      <c r="S13" s="7">
        <f t="shared" si="0"/>
        <v>0</v>
      </c>
    </row>
    <row r="14" spans="1:19" x14ac:dyDescent="0.25">
      <c r="A14" s="5">
        <v>43859</v>
      </c>
      <c r="B14" s="1" t="s">
        <v>28</v>
      </c>
      <c r="C14" s="7"/>
      <c r="D14" s="7"/>
      <c r="E14" s="10"/>
      <c r="F14" s="7">
        <v>100</v>
      </c>
      <c r="O14" s="7">
        <v>100</v>
      </c>
      <c r="R14" s="7"/>
      <c r="S14" s="7">
        <f t="shared" si="0"/>
        <v>0</v>
      </c>
    </row>
    <row r="15" spans="1:19" x14ac:dyDescent="0.25">
      <c r="A15" s="5">
        <v>43859</v>
      </c>
      <c r="B15" s="1" t="s">
        <v>29</v>
      </c>
      <c r="C15" s="7"/>
      <c r="D15" s="7"/>
      <c r="E15" s="10"/>
      <c r="F15" s="7">
        <v>100</v>
      </c>
      <c r="O15" s="7">
        <v>100</v>
      </c>
      <c r="R15" s="7"/>
      <c r="S15" s="7">
        <f t="shared" si="0"/>
        <v>0</v>
      </c>
    </row>
    <row r="16" spans="1:19" x14ac:dyDescent="0.25">
      <c r="A16" s="5">
        <v>43859</v>
      </c>
      <c r="B16" s="1" t="s">
        <v>30</v>
      </c>
      <c r="C16" s="7"/>
      <c r="D16" s="7"/>
      <c r="E16" s="10"/>
      <c r="F16" s="7">
        <v>125</v>
      </c>
      <c r="O16" s="7">
        <v>125</v>
      </c>
      <c r="R16" s="7"/>
      <c r="S16" s="7">
        <f t="shared" si="0"/>
        <v>0</v>
      </c>
    </row>
    <row r="17" spans="1:19" x14ac:dyDescent="0.25">
      <c r="A17" s="5">
        <v>43859</v>
      </c>
      <c r="B17" s="1" t="s">
        <v>31</v>
      </c>
      <c r="C17" s="7"/>
      <c r="D17" s="7"/>
      <c r="E17" s="10"/>
      <c r="F17" s="7">
        <v>75</v>
      </c>
      <c r="O17" s="7">
        <v>75</v>
      </c>
      <c r="R17" s="7"/>
      <c r="S17" s="7">
        <f t="shared" si="0"/>
        <v>0</v>
      </c>
    </row>
    <row r="18" spans="1:19" x14ac:dyDescent="0.25">
      <c r="A18" s="5">
        <v>43859</v>
      </c>
      <c r="B18" s="1" t="s">
        <v>32</v>
      </c>
      <c r="C18" s="7"/>
      <c r="D18" s="7"/>
      <c r="E18" s="10"/>
      <c r="F18" s="7">
        <v>75</v>
      </c>
      <c r="O18" s="7">
        <v>75</v>
      </c>
      <c r="R18" s="7"/>
      <c r="S18" s="7">
        <f t="shared" si="0"/>
        <v>0</v>
      </c>
    </row>
    <row r="19" spans="1:19" x14ac:dyDescent="0.25">
      <c r="A19" s="5">
        <v>43859</v>
      </c>
      <c r="B19" s="1" t="s">
        <v>33</v>
      </c>
      <c r="C19" s="18"/>
      <c r="D19" s="18"/>
      <c r="E19" s="10"/>
      <c r="F19" s="7">
        <v>100</v>
      </c>
      <c r="O19" s="7">
        <v>100</v>
      </c>
      <c r="R19" s="18"/>
      <c r="S19" s="7">
        <f t="shared" si="0"/>
        <v>0</v>
      </c>
    </row>
    <row r="20" spans="1:19" s="11" customFormat="1" x14ac:dyDescent="0.25">
      <c r="A20" s="20">
        <v>43861</v>
      </c>
      <c r="B20" s="6" t="s">
        <v>34</v>
      </c>
      <c r="C20" s="8">
        <f>C6+E20-F20</f>
        <v>12676.09</v>
      </c>
      <c r="D20" s="8">
        <f>SUM(D6:D19)</f>
        <v>2006.15</v>
      </c>
      <c r="E20" s="16">
        <f>SUM(E7:E19)</f>
        <v>12550.75</v>
      </c>
      <c r="F20" s="16">
        <f>SUM(F7:F19)</f>
        <v>707.95</v>
      </c>
      <c r="G20" s="16">
        <f t="shared" ref="G20:Q20" si="1">SUM(G7:G19)</f>
        <v>12550.75</v>
      </c>
      <c r="H20" s="16">
        <f t="shared" si="1"/>
        <v>0</v>
      </c>
      <c r="I20" s="16">
        <f t="shared" si="1"/>
        <v>0</v>
      </c>
      <c r="J20" s="16">
        <f t="shared" si="1"/>
        <v>0</v>
      </c>
      <c r="K20" s="16">
        <f t="shared" si="1"/>
        <v>38.75</v>
      </c>
      <c r="L20" s="16">
        <f t="shared" si="1"/>
        <v>0</v>
      </c>
      <c r="M20" s="16">
        <f t="shared" si="1"/>
        <v>0</v>
      </c>
      <c r="N20" s="16">
        <f t="shared" si="1"/>
        <v>19.2</v>
      </c>
      <c r="O20" s="16">
        <f t="shared" si="1"/>
        <v>575</v>
      </c>
      <c r="P20" s="16">
        <f t="shared" ref="P20" si="2">SUM(P7:P19)</f>
        <v>0.76</v>
      </c>
      <c r="Q20" s="16">
        <f t="shared" si="1"/>
        <v>75</v>
      </c>
      <c r="R20" s="8">
        <f>C20+D20</f>
        <v>14682.24</v>
      </c>
      <c r="S20" s="16">
        <f t="shared" ref="S20" si="3">SUM(S6:S19)</f>
        <v>0</v>
      </c>
    </row>
    <row r="21" spans="1:19" x14ac:dyDescent="0.25">
      <c r="C21" s="7"/>
      <c r="D21" s="7"/>
      <c r="K21" s="8"/>
      <c r="L21" s="8"/>
      <c r="M21" s="8"/>
      <c r="N21" s="8"/>
      <c r="O21" s="8"/>
      <c r="P21" s="8"/>
      <c r="Q21" s="8"/>
      <c r="R21" s="7"/>
      <c r="S21" s="7"/>
    </row>
    <row r="22" spans="1:19" x14ac:dyDescent="0.25">
      <c r="C22" s="7"/>
      <c r="D22" s="7"/>
      <c r="R22" s="7"/>
      <c r="S22" s="7"/>
    </row>
    <row r="23" spans="1:19" s="11" customFormat="1" x14ac:dyDescent="0.25">
      <c r="A23" s="20">
        <v>43862</v>
      </c>
      <c r="B23" s="6" t="s">
        <v>35</v>
      </c>
      <c r="C23" s="8">
        <f>C20</f>
        <v>12676.09</v>
      </c>
      <c r="D23" s="8">
        <f>D20</f>
        <v>2006.15</v>
      </c>
      <c r="E23" s="8"/>
      <c r="F23" s="8"/>
      <c r="G23" s="8"/>
      <c r="H23" s="8"/>
      <c r="I23" s="8"/>
      <c r="J23" s="14"/>
      <c r="K23" s="8"/>
      <c r="L23" s="8"/>
      <c r="M23" s="8"/>
      <c r="N23" s="8"/>
      <c r="O23" s="8"/>
      <c r="P23" s="8"/>
      <c r="Q23" s="8"/>
      <c r="R23" s="8">
        <f>C23+D23</f>
        <v>14682.24</v>
      </c>
      <c r="S23" s="8">
        <f>R23-D23-C23</f>
        <v>0</v>
      </c>
    </row>
    <row r="24" spans="1:19" x14ac:dyDescent="0.25">
      <c r="A24" s="5">
        <v>43863</v>
      </c>
      <c r="B24" s="1" t="s">
        <v>36</v>
      </c>
      <c r="C24" s="7">
        <v>-8000</v>
      </c>
      <c r="D24" s="7">
        <v>8000</v>
      </c>
      <c r="R24" s="7"/>
      <c r="S24" s="7">
        <f t="shared" ref="S24:S37" si="4">SUM(G24:Q24)-F24-E24</f>
        <v>0</v>
      </c>
    </row>
    <row r="25" spans="1:19" x14ac:dyDescent="0.25">
      <c r="A25" s="5">
        <v>43864</v>
      </c>
      <c r="B25" s="1" t="s">
        <v>37</v>
      </c>
      <c r="C25" s="7"/>
      <c r="D25" s="7"/>
      <c r="E25" s="7">
        <v>250</v>
      </c>
      <c r="G25" s="7">
        <v>250</v>
      </c>
      <c r="R25" s="7"/>
      <c r="S25" s="7">
        <f t="shared" si="4"/>
        <v>0</v>
      </c>
    </row>
    <row r="26" spans="1:19" x14ac:dyDescent="0.25">
      <c r="A26" s="5">
        <v>43880</v>
      </c>
      <c r="B26" s="1" t="s">
        <v>38</v>
      </c>
      <c r="C26" s="7"/>
      <c r="D26" s="7"/>
      <c r="F26" s="7">
        <v>45.88</v>
      </c>
      <c r="K26" s="7">
        <v>45.88</v>
      </c>
      <c r="R26" s="7"/>
      <c r="S26" s="7">
        <f t="shared" si="4"/>
        <v>0</v>
      </c>
    </row>
    <row r="27" spans="1:19" x14ac:dyDescent="0.25">
      <c r="A27" s="5">
        <v>43883</v>
      </c>
      <c r="B27" s="1" t="s">
        <v>39</v>
      </c>
      <c r="C27" s="7"/>
      <c r="D27" s="7"/>
      <c r="F27" s="7">
        <v>134.02000000000001</v>
      </c>
      <c r="M27" s="7">
        <v>134.02000000000001</v>
      </c>
      <c r="R27" s="7"/>
      <c r="S27" s="7">
        <f t="shared" si="4"/>
        <v>0</v>
      </c>
    </row>
    <row r="28" spans="1:19" x14ac:dyDescent="0.25">
      <c r="A28" s="5">
        <v>43883</v>
      </c>
      <c r="B28" s="1" t="s">
        <v>40</v>
      </c>
      <c r="C28" s="7"/>
      <c r="D28" s="7"/>
      <c r="F28" s="7">
        <v>30</v>
      </c>
      <c r="K28" s="7">
        <v>30</v>
      </c>
      <c r="R28" s="7"/>
      <c r="S28" s="7">
        <f t="shared" si="4"/>
        <v>0</v>
      </c>
    </row>
    <row r="29" spans="1:19" x14ac:dyDescent="0.25">
      <c r="A29" s="5">
        <v>43883</v>
      </c>
      <c r="B29" s="1" t="s">
        <v>41</v>
      </c>
      <c r="C29" s="7"/>
      <c r="D29" s="7"/>
      <c r="F29" s="7">
        <v>65.7</v>
      </c>
      <c r="N29" s="7">
        <v>65.7</v>
      </c>
      <c r="R29" s="7"/>
      <c r="S29" s="7">
        <f t="shared" si="4"/>
        <v>0</v>
      </c>
    </row>
    <row r="30" spans="1:19" x14ac:dyDescent="0.25">
      <c r="A30" s="5">
        <v>43883</v>
      </c>
      <c r="B30" s="1" t="s">
        <v>42</v>
      </c>
      <c r="C30" s="7"/>
      <c r="D30" s="7"/>
      <c r="F30" s="7">
        <v>3193.39</v>
      </c>
      <c r="H30" s="7">
        <v>3193.39</v>
      </c>
      <c r="R30" s="7"/>
      <c r="S30" s="7">
        <f t="shared" si="4"/>
        <v>0</v>
      </c>
    </row>
    <row r="31" spans="1:19" x14ac:dyDescent="0.25">
      <c r="A31" s="5">
        <v>43887</v>
      </c>
      <c r="B31" s="1" t="s">
        <v>28</v>
      </c>
      <c r="C31" s="7"/>
      <c r="D31" s="7"/>
      <c r="F31" s="7">
        <v>100</v>
      </c>
      <c r="O31" s="7">
        <v>100</v>
      </c>
      <c r="R31" s="7"/>
      <c r="S31" s="7">
        <f t="shared" si="4"/>
        <v>0</v>
      </c>
    </row>
    <row r="32" spans="1:19" x14ac:dyDescent="0.25">
      <c r="A32" s="5">
        <v>43887</v>
      </c>
      <c r="B32" s="1" t="s">
        <v>29</v>
      </c>
      <c r="C32" s="7"/>
      <c r="D32" s="7"/>
      <c r="F32" s="7">
        <v>100</v>
      </c>
      <c r="O32" s="7">
        <v>100</v>
      </c>
      <c r="R32" s="7"/>
      <c r="S32" s="7">
        <f t="shared" si="4"/>
        <v>0</v>
      </c>
    </row>
    <row r="33" spans="1:19" x14ac:dyDescent="0.25">
      <c r="A33" s="5">
        <v>43887</v>
      </c>
      <c r="B33" s="1" t="s">
        <v>31</v>
      </c>
      <c r="C33" s="7"/>
      <c r="D33" s="7"/>
      <c r="F33" s="7">
        <v>75</v>
      </c>
      <c r="O33" s="7">
        <v>75</v>
      </c>
      <c r="R33" s="7"/>
      <c r="S33" s="7">
        <f t="shared" si="4"/>
        <v>0</v>
      </c>
    </row>
    <row r="34" spans="1:19" x14ac:dyDescent="0.25">
      <c r="A34" s="5">
        <v>43887</v>
      </c>
      <c r="B34" s="1" t="s">
        <v>32</v>
      </c>
      <c r="C34" s="7"/>
      <c r="D34" s="7"/>
      <c r="F34" s="7">
        <v>75</v>
      </c>
      <c r="O34" s="7">
        <v>75</v>
      </c>
      <c r="R34" s="7"/>
      <c r="S34" s="7">
        <f t="shared" si="4"/>
        <v>0</v>
      </c>
    </row>
    <row r="35" spans="1:19" x14ac:dyDescent="0.25">
      <c r="A35" s="5">
        <v>43887</v>
      </c>
      <c r="B35" s="1" t="s">
        <v>33</v>
      </c>
      <c r="C35" s="7"/>
      <c r="D35" s="7"/>
      <c r="F35" s="7">
        <v>100</v>
      </c>
      <c r="O35" s="7">
        <v>100</v>
      </c>
      <c r="R35" s="7"/>
      <c r="S35" s="7">
        <f t="shared" si="4"/>
        <v>0</v>
      </c>
    </row>
    <row r="36" spans="1:19" x14ac:dyDescent="0.25">
      <c r="A36" s="5">
        <v>43887</v>
      </c>
      <c r="B36" s="1" t="s">
        <v>43</v>
      </c>
      <c r="C36" s="7"/>
      <c r="D36" s="7"/>
      <c r="F36" s="7">
        <v>46.5</v>
      </c>
      <c r="N36" s="7">
        <v>46.5</v>
      </c>
      <c r="R36" s="7"/>
      <c r="S36" s="7">
        <f t="shared" si="4"/>
        <v>0</v>
      </c>
    </row>
    <row r="37" spans="1:19" x14ac:dyDescent="0.25">
      <c r="A37" s="5">
        <v>43887</v>
      </c>
      <c r="B37" s="1" t="s">
        <v>44</v>
      </c>
      <c r="C37" s="18"/>
      <c r="D37" s="18"/>
      <c r="F37" s="7">
        <v>8.8000000000000007</v>
      </c>
      <c r="J37" s="7">
        <v>8.8000000000000007</v>
      </c>
      <c r="R37" s="18"/>
      <c r="S37" s="7">
        <f t="shared" si="4"/>
        <v>0</v>
      </c>
    </row>
    <row r="38" spans="1:19" s="11" customFormat="1" x14ac:dyDescent="0.25">
      <c r="A38" s="20">
        <v>43890</v>
      </c>
      <c r="B38" s="6" t="s">
        <v>45</v>
      </c>
      <c r="C38" s="8">
        <f>SUM(C23:C37)+E38-F38</f>
        <v>951.80000000000018</v>
      </c>
      <c r="D38" s="8">
        <f>SUM(D23:D37)</f>
        <v>10006.15</v>
      </c>
      <c r="E38" s="17">
        <f>SUM(E24:E37)</f>
        <v>250</v>
      </c>
      <c r="F38" s="17">
        <f>SUM(F24:F37)</f>
        <v>3974.29</v>
      </c>
      <c r="G38" s="17">
        <f t="shared" ref="G38:Q38" si="5">SUM(G23:G37)</f>
        <v>250</v>
      </c>
      <c r="H38" s="17">
        <f t="shared" si="5"/>
        <v>3193.39</v>
      </c>
      <c r="I38" s="17">
        <f t="shared" si="5"/>
        <v>0</v>
      </c>
      <c r="J38" s="17">
        <f t="shared" si="5"/>
        <v>8.8000000000000007</v>
      </c>
      <c r="K38" s="17">
        <f t="shared" si="5"/>
        <v>75.88</v>
      </c>
      <c r="L38" s="17">
        <f t="shared" si="5"/>
        <v>0</v>
      </c>
      <c r="M38" s="17">
        <f t="shared" si="5"/>
        <v>134.02000000000001</v>
      </c>
      <c r="N38" s="17">
        <f t="shared" si="5"/>
        <v>112.2</v>
      </c>
      <c r="O38" s="17">
        <f t="shared" si="5"/>
        <v>450</v>
      </c>
      <c r="P38" s="17">
        <f t="shared" ref="P38" si="6">SUM(P23:P37)</f>
        <v>0</v>
      </c>
      <c r="Q38" s="17">
        <f t="shared" si="5"/>
        <v>0</v>
      </c>
      <c r="R38" s="8">
        <f>C38+D38</f>
        <v>10957.95</v>
      </c>
      <c r="S38" s="17"/>
    </row>
    <row r="39" spans="1:19" x14ac:dyDescent="0.25">
      <c r="C39" s="7"/>
      <c r="D39" s="7"/>
      <c r="E39" s="8"/>
      <c r="F39" s="8"/>
      <c r="G39" s="8"/>
      <c r="R39" s="7"/>
      <c r="S39" s="7"/>
    </row>
    <row r="40" spans="1:19" x14ac:dyDescent="0.25">
      <c r="C40" s="7"/>
      <c r="D40" s="7"/>
      <c r="R40" s="7"/>
      <c r="S40" s="7"/>
    </row>
    <row r="41" spans="1:19" s="11" customFormat="1" x14ac:dyDescent="0.25">
      <c r="A41" s="20">
        <v>43891</v>
      </c>
      <c r="B41" s="6" t="s">
        <v>46</v>
      </c>
      <c r="C41" s="8">
        <f>C38</f>
        <v>951.80000000000018</v>
      </c>
      <c r="D41" s="8">
        <f>D38</f>
        <v>10006.15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>
        <f>C41+D41</f>
        <v>10957.95</v>
      </c>
      <c r="S41" s="8">
        <f>R41-D41-C41</f>
        <v>9.0949470177292824E-13</v>
      </c>
    </row>
    <row r="42" spans="1:19" x14ac:dyDescent="0.25">
      <c r="A42" s="5">
        <v>43892</v>
      </c>
      <c r="B42" s="1" t="s">
        <v>47</v>
      </c>
      <c r="C42" s="7"/>
      <c r="D42" s="7"/>
      <c r="E42" s="7">
        <v>250</v>
      </c>
      <c r="G42" s="7">
        <v>250</v>
      </c>
      <c r="R42" s="7"/>
      <c r="S42" s="7">
        <f t="shared" ref="S42:S49" si="7">SUM(G42:Q42)-F42-E42</f>
        <v>0</v>
      </c>
    </row>
    <row r="43" spans="1:19" x14ac:dyDescent="0.25">
      <c r="A43" s="5">
        <v>43896</v>
      </c>
      <c r="B43" s="1" t="s">
        <v>48</v>
      </c>
      <c r="C43" s="7"/>
      <c r="D43" s="7"/>
      <c r="F43" s="7">
        <v>13.25</v>
      </c>
      <c r="K43" s="7">
        <v>13.25</v>
      </c>
      <c r="R43" s="7"/>
      <c r="S43" s="7">
        <f t="shared" si="7"/>
        <v>0</v>
      </c>
    </row>
    <row r="44" spans="1:19" x14ac:dyDescent="0.25">
      <c r="A44" s="5">
        <v>43915</v>
      </c>
      <c r="B44" s="1" t="s">
        <v>49</v>
      </c>
      <c r="C44" s="7"/>
      <c r="D44" s="7"/>
      <c r="F44" s="7">
        <v>1.66</v>
      </c>
      <c r="J44" s="7">
        <v>1.66</v>
      </c>
      <c r="R44" s="7"/>
      <c r="S44" s="7">
        <f t="shared" si="7"/>
        <v>0</v>
      </c>
    </row>
    <row r="45" spans="1:19" x14ac:dyDescent="0.25">
      <c r="A45" s="5">
        <v>43920</v>
      </c>
      <c r="B45" s="1" t="s">
        <v>28</v>
      </c>
      <c r="C45" s="7"/>
      <c r="D45" s="7"/>
      <c r="F45" s="7">
        <v>100</v>
      </c>
      <c r="O45" s="7">
        <v>100</v>
      </c>
      <c r="R45" s="7"/>
      <c r="S45" s="7">
        <f t="shared" si="7"/>
        <v>0</v>
      </c>
    </row>
    <row r="46" spans="1:19" x14ac:dyDescent="0.25">
      <c r="A46" s="5">
        <v>43920</v>
      </c>
      <c r="B46" s="1" t="s">
        <v>29</v>
      </c>
      <c r="C46" s="7"/>
      <c r="D46" s="7"/>
      <c r="F46" s="7">
        <v>100</v>
      </c>
      <c r="O46" s="7">
        <v>100</v>
      </c>
      <c r="R46" s="7"/>
      <c r="S46" s="7">
        <f t="shared" si="7"/>
        <v>0</v>
      </c>
    </row>
    <row r="47" spans="1:19" x14ac:dyDescent="0.25">
      <c r="A47" s="5">
        <v>43920</v>
      </c>
      <c r="B47" s="1" t="s">
        <v>31</v>
      </c>
      <c r="C47" s="7"/>
      <c r="D47" s="7"/>
      <c r="F47" s="7">
        <v>75</v>
      </c>
      <c r="O47" s="7">
        <v>75</v>
      </c>
      <c r="R47" s="7"/>
      <c r="S47" s="7">
        <f t="shared" si="7"/>
        <v>0</v>
      </c>
    </row>
    <row r="48" spans="1:19" x14ac:dyDescent="0.25">
      <c r="A48" s="5">
        <v>43920</v>
      </c>
      <c r="B48" s="1" t="s">
        <v>32</v>
      </c>
      <c r="C48" s="7"/>
      <c r="D48" s="7"/>
      <c r="F48" s="7">
        <v>75</v>
      </c>
      <c r="O48" s="7">
        <v>75</v>
      </c>
      <c r="R48" s="7"/>
      <c r="S48" s="7">
        <f t="shared" si="7"/>
        <v>0</v>
      </c>
    </row>
    <row r="49" spans="1:19" x14ac:dyDescent="0.25">
      <c r="A49" s="5">
        <v>43920</v>
      </c>
      <c r="B49" s="1" t="s">
        <v>33</v>
      </c>
      <c r="C49" s="18"/>
      <c r="D49" s="18"/>
      <c r="F49" s="7">
        <v>100</v>
      </c>
      <c r="O49" s="7">
        <v>100</v>
      </c>
      <c r="R49" s="18"/>
      <c r="S49" s="7">
        <f t="shared" si="7"/>
        <v>0</v>
      </c>
    </row>
    <row r="50" spans="1:19" s="11" customFormat="1" x14ac:dyDescent="0.25">
      <c r="A50" s="20">
        <v>43921</v>
      </c>
      <c r="B50" s="6" t="s">
        <v>50</v>
      </c>
      <c r="C50" s="8">
        <f>SUM(C41:C49)+E50-F50</f>
        <v>736.89000000000021</v>
      </c>
      <c r="D50" s="17">
        <f>SUM(D41:D49)</f>
        <v>10006.15</v>
      </c>
      <c r="E50" s="17">
        <f>SUM(E41:E49)</f>
        <v>250</v>
      </c>
      <c r="F50" s="17">
        <f>SUM(F43:F49)</f>
        <v>464.90999999999997</v>
      </c>
      <c r="G50" s="17">
        <f t="shared" ref="G50:Q50" si="8">SUM(G41:G49)</f>
        <v>250</v>
      </c>
      <c r="H50" s="17">
        <f t="shared" si="8"/>
        <v>0</v>
      </c>
      <c r="I50" s="17">
        <f t="shared" si="8"/>
        <v>0</v>
      </c>
      <c r="J50" s="17">
        <f t="shared" si="8"/>
        <v>1.66</v>
      </c>
      <c r="K50" s="17">
        <f t="shared" si="8"/>
        <v>13.25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7">
        <f t="shared" si="8"/>
        <v>450</v>
      </c>
      <c r="P50" s="17">
        <f t="shared" ref="P50" si="9">SUM(P41:P49)</f>
        <v>0</v>
      </c>
      <c r="Q50" s="17">
        <f t="shared" si="8"/>
        <v>0</v>
      </c>
      <c r="R50" s="8">
        <f>C50+D50</f>
        <v>10743.039999999999</v>
      </c>
      <c r="S50" s="17"/>
    </row>
    <row r="51" spans="1:19" x14ac:dyDescent="0.25">
      <c r="C51" s="7"/>
      <c r="D51" s="7"/>
      <c r="R51" s="7"/>
      <c r="S51" s="7"/>
    </row>
    <row r="52" spans="1:19" x14ac:dyDescent="0.25">
      <c r="C52" s="7"/>
      <c r="D52" s="7"/>
      <c r="R52" s="7"/>
      <c r="S52" s="7"/>
    </row>
    <row r="53" spans="1:19" s="11" customFormat="1" x14ac:dyDescent="0.25">
      <c r="A53" s="20">
        <v>43922</v>
      </c>
      <c r="B53" s="6" t="s">
        <v>51</v>
      </c>
      <c r="C53" s="8">
        <f>C50</f>
        <v>736.89000000000021</v>
      </c>
      <c r="D53" s="8">
        <f>D50</f>
        <v>10006.15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>
        <f>C53+D53</f>
        <v>10743.039999999999</v>
      </c>
      <c r="S53" s="8">
        <f>R53-D53-C53</f>
        <v>0</v>
      </c>
    </row>
    <row r="54" spans="1:19" x14ac:dyDescent="0.25">
      <c r="A54" s="5">
        <v>43922</v>
      </c>
      <c r="B54" s="1" t="s">
        <v>52</v>
      </c>
      <c r="C54" s="7"/>
      <c r="D54" s="7"/>
      <c r="E54" s="7">
        <v>250</v>
      </c>
      <c r="G54" s="7">
        <v>250</v>
      </c>
      <c r="R54" s="7"/>
      <c r="S54" s="7">
        <f t="shared" ref="S54:S67" si="10">SUM(G54:Q54)-F54-E54</f>
        <v>0</v>
      </c>
    </row>
    <row r="55" spans="1:19" x14ac:dyDescent="0.25">
      <c r="A55" s="5">
        <v>43927</v>
      </c>
      <c r="B55" s="1" t="s">
        <v>53</v>
      </c>
      <c r="C55" s="7"/>
      <c r="D55" s="7"/>
      <c r="F55" s="7">
        <v>211.75</v>
      </c>
      <c r="L55" s="7">
        <v>211.75</v>
      </c>
      <c r="R55" s="7"/>
      <c r="S55" s="7">
        <f t="shared" si="10"/>
        <v>0</v>
      </c>
    </row>
    <row r="56" spans="1:19" x14ac:dyDescent="0.25">
      <c r="A56" s="5">
        <v>43938</v>
      </c>
      <c r="B56" s="1" t="s">
        <v>54</v>
      </c>
      <c r="C56" s="7"/>
      <c r="D56" s="7"/>
      <c r="F56" s="7">
        <v>4.4400000000000004</v>
      </c>
      <c r="J56" s="7">
        <v>4.4400000000000004</v>
      </c>
      <c r="R56" s="7"/>
      <c r="S56" s="7">
        <f t="shared" si="10"/>
        <v>0</v>
      </c>
    </row>
    <row r="57" spans="1:19" x14ac:dyDescent="0.25">
      <c r="A57" s="5">
        <v>43940</v>
      </c>
      <c r="B57" s="1" t="s">
        <v>28</v>
      </c>
      <c r="C57" s="7"/>
      <c r="D57" s="7"/>
      <c r="F57" s="7">
        <v>100</v>
      </c>
      <c r="O57" s="7">
        <v>100</v>
      </c>
      <c r="R57" s="7"/>
      <c r="S57" s="7">
        <f t="shared" si="10"/>
        <v>0</v>
      </c>
    </row>
    <row r="58" spans="1:19" x14ac:dyDescent="0.25">
      <c r="A58" s="5">
        <v>43940</v>
      </c>
      <c r="B58" s="1" t="s">
        <v>29</v>
      </c>
      <c r="C58" s="7"/>
      <c r="D58" s="7"/>
      <c r="F58" s="7">
        <v>100</v>
      </c>
      <c r="O58" s="7">
        <v>100</v>
      </c>
      <c r="R58" s="7"/>
      <c r="S58" s="7">
        <f t="shared" si="10"/>
        <v>0</v>
      </c>
    </row>
    <row r="59" spans="1:19" x14ac:dyDescent="0.25">
      <c r="A59" s="5">
        <v>43940</v>
      </c>
      <c r="B59" s="1" t="s">
        <v>31</v>
      </c>
      <c r="C59" s="7"/>
      <c r="D59" s="7"/>
      <c r="F59" s="7">
        <v>75</v>
      </c>
      <c r="O59" s="7">
        <v>75</v>
      </c>
      <c r="R59" s="7"/>
      <c r="S59" s="7">
        <f t="shared" si="10"/>
        <v>0</v>
      </c>
    </row>
    <row r="60" spans="1:19" x14ac:dyDescent="0.25">
      <c r="A60" s="5">
        <v>43940</v>
      </c>
      <c r="B60" s="1" t="s">
        <v>32</v>
      </c>
      <c r="C60" s="7"/>
      <c r="D60" s="7"/>
      <c r="F60" s="7">
        <v>75</v>
      </c>
      <c r="O60" s="7">
        <v>75</v>
      </c>
      <c r="R60" s="7"/>
      <c r="S60" s="7">
        <f t="shared" si="10"/>
        <v>0</v>
      </c>
    </row>
    <row r="61" spans="1:19" x14ac:dyDescent="0.25">
      <c r="A61" s="5">
        <v>43940</v>
      </c>
      <c r="B61" s="1" t="s">
        <v>33</v>
      </c>
      <c r="C61" s="7"/>
      <c r="D61" s="7"/>
      <c r="F61" s="7">
        <v>100</v>
      </c>
      <c r="O61" s="7">
        <v>100</v>
      </c>
      <c r="R61" s="7"/>
      <c r="S61" s="7">
        <f t="shared" si="10"/>
        <v>0</v>
      </c>
    </row>
    <row r="62" spans="1:19" x14ac:dyDescent="0.25">
      <c r="A62" s="5">
        <v>43941</v>
      </c>
      <c r="B62" s="1" t="s">
        <v>55</v>
      </c>
      <c r="C62" s="7"/>
      <c r="D62" s="7"/>
      <c r="F62" s="7">
        <v>49.5</v>
      </c>
      <c r="J62" s="7">
        <v>49.5</v>
      </c>
      <c r="R62" s="7"/>
      <c r="S62" s="7">
        <f t="shared" si="10"/>
        <v>0</v>
      </c>
    </row>
    <row r="63" spans="1:19" x14ac:dyDescent="0.25">
      <c r="A63" s="5">
        <v>43942</v>
      </c>
      <c r="B63" s="1" t="s">
        <v>56</v>
      </c>
      <c r="C63" s="7"/>
      <c r="D63" s="7"/>
      <c r="F63" s="7">
        <v>426.89</v>
      </c>
      <c r="M63" s="7">
        <v>426.89</v>
      </c>
      <c r="R63" s="7"/>
      <c r="S63" s="7">
        <f t="shared" si="10"/>
        <v>0</v>
      </c>
    </row>
    <row r="64" spans="1:19" x14ac:dyDescent="0.25">
      <c r="A64" s="5">
        <v>43949</v>
      </c>
      <c r="B64" s="1" t="s">
        <v>56</v>
      </c>
      <c r="C64" s="7"/>
      <c r="D64" s="7"/>
      <c r="E64" s="7">
        <v>426.89</v>
      </c>
      <c r="M64" s="7">
        <v>-426.89</v>
      </c>
      <c r="R64" s="7"/>
      <c r="S64" s="7">
        <f>SUM(G64:Q64)-F64+E64</f>
        <v>0</v>
      </c>
    </row>
    <row r="65" spans="1:19" x14ac:dyDescent="0.25">
      <c r="A65" s="5">
        <v>43946</v>
      </c>
      <c r="B65" s="1" t="s">
        <v>57</v>
      </c>
      <c r="C65" s="7"/>
      <c r="D65" s="7"/>
      <c r="F65" s="7">
        <v>9.5</v>
      </c>
      <c r="J65" s="7">
        <v>9.5</v>
      </c>
      <c r="R65" s="7"/>
      <c r="S65" s="7">
        <f t="shared" si="10"/>
        <v>0</v>
      </c>
    </row>
    <row r="66" spans="1:19" x14ac:dyDescent="0.25">
      <c r="A66" s="5">
        <v>43951</v>
      </c>
      <c r="B66" s="1" t="s">
        <v>58</v>
      </c>
      <c r="C66" s="7"/>
      <c r="D66" s="7"/>
      <c r="F66" s="7">
        <v>55.78</v>
      </c>
      <c r="J66" s="7">
        <v>55.78</v>
      </c>
      <c r="R66" s="7"/>
      <c r="S66" s="7">
        <f t="shared" si="10"/>
        <v>0</v>
      </c>
    </row>
    <row r="67" spans="1:19" x14ac:dyDescent="0.25">
      <c r="A67" s="5">
        <v>43951</v>
      </c>
      <c r="B67" s="1" t="s">
        <v>59</v>
      </c>
      <c r="C67" s="18">
        <v>1000</v>
      </c>
      <c r="D67" s="18">
        <v>-1000</v>
      </c>
      <c r="R67" s="18"/>
      <c r="S67" s="7">
        <f t="shared" si="10"/>
        <v>0</v>
      </c>
    </row>
    <row r="68" spans="1:19" s="11" customFormat="1" x14ac:dyDescent="0.25">
      <c r="A68" s="20">
        <v>43951</v>
      </c>
      <c r="B68" s="6" t="s">
        <v>60</v>
      </c>
      <c r="C68" s="8">
        <f>SUM(C53:C67)+E68-F68</f>
        <v>1205.9200000000003</v>
      </c>
      <c r="D68" s="8">
        <f>SUM(D53:D67)</f>
        <v>9006.15</v>
      </c>
      <c r="E68" s="17">
        <f>SUM(E54:E67)</f>
        <v>676.89</v>
      </c>
      <c r="F68" s="17">
        <f>SUM(F54:F67)</f>
        <v>1207.8599999999999</v>
      </c>
      <c r="G68" s="17">
        <f>SUM(G54:G67)</f>
        <v>250</v>
      </c>
      <c r="H68" s="17"/>
      <c r="I68" s="17"/>
      <c r="J68" s="17">
        <f>SUM(J54:J67)</f>
        <v>119.22</v>
      </c>
      <c r="K68" s="17"/>
      <c r="L68" s="17">
        <f>SUM(L55:L67)</f>
        <v>211.75</v>
      </c>
      <c r="M68" s="17">
        <f>SUM(M55:M67)</f>
        <v>0</v>
      </c>
      <c r="N68" s="17"/>
      <c r="O68" s="17">
        <f>SUM(O54:O67)</f>
        <v>450</v>
      </c>
      <c r="P68" s="17"/>
      <c r="Q68" s="17"/>
      <c r="R68" s="8">
        <f>C68+D68</f>
        <v>10212.07</v>
      </c>
      <c r="S68" s="17"/>
    </row>
    <row r="69" spans="1:19" x14ac:dyDescent="0.25">
      <c r="C69" s="7"/>
      <c r="D69" s="7"/>
      <c r="R69" s="7"/>
      <c r="S69" s="7"/>
    </row>
    <row r="70" spans="1:19" x14ac:dyDescent="0.25">
      <c r="C70" s="7"/>
      <c r="D70" s="7"/>
      <c r="R70" s="7"/>
      <c r="S70" s="7"/>
    </row>
    <row r="71" spans="1:19" s="11" customFormat="1" x14ac:dyDescent="0.25">
      <c r="A71" s="20">
        <v>43952</v>
      </c>
      <c r="B71" s="6" t="s">
        <v>61</v>
      </c>
      <c r="C71" s="8">
        <f>C68</f>
        <v>1205.9200000000003</v>
      </c>
      <c r="D71" s="8">
        <f>D68</f>
        <v>9006.15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>
        <f>C71+D71</f>
        <v>10212.07</v>
      </c>
      <c r="S71" s="8">
        <f>R71-D71-C71</f>
        <v>0</v>
      </c>
    </row>
    <row r="72" spans="1:19" x14ac:dyDescent="0.25">
      <c r="A72" s="5">
        <v>43952</v>
      </c>
      <c r="B72" s="1" t="s">
        <v>62</v>
      </c>
      <c r="C72" s="7"/>
      <c r="D72" s="7"/>
      <c r="F72" s="7">
        <v>24.35</v>
      </c>
      <c r="J72" s="7">
        <v>24.35</v>
      </c>
      <c r="R72" s="7"/>
      <c r="S72" s="7">
        <f>SUM(G72:Q72)-F72-E72</f>
        <v>0</v>
      </c>
    </row>
    <row r="73" spans="1:19" x14ac:dyDescent="0.25">
      <c r="A73" s="5">
        <v>43953</v>
      </c>
      <c r="B73" s="1" t="s">
        <v>63</v>
      </c>
      <c r="C73" s="7"/>
      <c r="D73" s="7"/>
      <c r="E73" s="7">
        <v>7.19</v>
      </c>
      <c r="K73" s="7">
        <v>-7.19</v>
      </c>
      <c r="R73" s="7"/>
      <c r="S73" s="7">
        <f>SUM(G73:Q73)-F73+E73</f>
        <v>0</v>
      </c>
    </row>
    <row r="74" spans="1:19" x14ac:dyDescent="0.25">
      <c r="A74" s="5">
        <v>43957</v>
      </c>
      <c r="B74" s="1" t="s">
        <v>64</v>
      </c>
      <c r="C74" s="7"/>
      <c r="D74" s="7"/>
      <c r="E74" s="7">
        <v>20</v>
      </c>
      <c r="F74" s="7">
        <v>20</v>
      </c>
      <c r="R74" s="7"/>
      <c r="S74" s="7">
        <f>SUM(G74:Q74)-F74+E74</f>
        <v>0</v>
      </c>
    </row>
    <row r="75" spans="1:19" x14ac:dyDescent="0.25">
      <c r="A75" s="5">
        <v>43957</v>
      </c>
      <c r="B75" s="1" t="s">
        <v>56</v>
      </c>
      <c r="C75" s="7"/>
      <c r="D75" s="7"/>
      <c r="F75" s="7">
        <v>426.89</v>
      </c>
      <c r="M75" s="7">
        <v>426.89</v>
      </c>
      <c r="R75" s="7"/>
      <c r="S75" s="7">
        <f t="shared" ref="S75:S86" si="11">SUM(G75:Q75)-F75-E75</f>
        <v>0</v>
      </c>
    </row>
    <row r="76" spans="1:19" x14ac:dyDescent="0.25">
      <c r="A76" s="5">
        <v>43955</v>
      </c>
      <c r="B76" s="1" t="s">
        <v>65</v>
      </c>
      <c r="C76" s="7"/>
      <c r="D76" s="7"/>
      <c r="E76" s="7">
        <v>250</v>
      </c>
      <c r="G76" s="7">
        <v>250</v>
      </c>
      <c r="R76" s="7"/>
      <c r="S76" s="7">
        <f t="shared" si="11"/>
        <v>0</v>
      </c>
    </row>
    <row r="77" spans="1:19" x14ac:dyDescent="0.25">
      <c r="A77" s="5">
        <v>43959</v>
      </c>
      <c r="B77" s="1" t="s">
        <v>66</v>
      </c>
      <c r="C77" s="7"/>
      <c r="D77" s="7"/>
      <c r="F77" s="7">
        <v>49.05</v>
      </c>
      <c r="L77" s="7">
        <v>49.05</v>
      </c>
      <c r="R77" s="7"/>
      <c r="S77" s="7">
        <f t="shared" si="11"/>
        <v>0</v>
      </c>
    </row>
    <row r="78" spans="1:19" x14ac:dyDescent="0.25">
      <c r="A78" s="5">
        <v>43959</v>
      </c>
      <c r="B78" s="1" t="s">
        <v>66</v>
      </c>
      <c r="C78" s="7"/>
      <c r="D78" s="7"/>
      <c r="F78" s="7">
        <v>50</v>
      </c>
      <c r="L78" s="7">
        <v>50</v>
      </c>
      <c r="R78" s="7"/>
      <c r="S78" s="7">
        <f t="shared" si="11"/>
        <v>0</v>
      </c>
    </row>
    <row r="79" spans="1:19" x14ac:dyDescent="0.25">
      <c r="A79" s="5">
        <v>43962</v>
      </c>
      <c r="B79" s="1" t="s">
        <v>67</v>
      </c>
      <c r="C79" s="7">
        <v>-500</v>
      </c>
      <c r="D79" s="7">
        <v>500</v>
      </c>
      <c r="R79" s="7"/>
      <c r="S79" s="7">
        <f t="shared" si="11"/>
        <v>0</v>
      </c>
    </row>
    <row r="80" spans="1:19" x14ac:dyDescent="0.25">
      <c r="A80" s="5">
        <v>43962</v>
      </c>
      <c r="B80" s="1" t="s">
        <v>68</v>
      </c>
      <c r="C80" s="7"/>
      <c r="D80" s="7"/>
      <c r="F80" s="7">
        <v>5.28</v>
      </c>
      <c r="J80" s="7">
        <v>5.28</v>
      </c>
      <c r="R80" s="7"/>
      <c r="S80" s="7">
        <f t="shared" si="11"/>
        <v>0</v>
      </c>
    </row>
    <row r="81" spans="1:19" x14ac:dyDescent="0.25">
      <c r="A81" s="5">
        <v>43967</v>
      </c>
      <c r="B81" s="1" t="s">
        <v>69</v>
      </c>
      <c r="C81" s="7"/>
      <c r="D81" s="7"/>
      <c r="F81" s="7">
        <v>3.1</v>
      </c>
      <c r="J81" s="7">
        <v>3.1</v>
      </c>
      <c r="R81" s="7"/>
      <c r="S81" s="7">
        <f t="shared" si="11"/>
        <v>0</v>
      </c>
    </row>
    <row r="82" spans="1:19" x14ac:dyDescent="0.25">
      <c r="A82" s="5">
        <v>43969</v>
      </c>
      <c r="B82" s="1" t="s">
        <v>70</v>
      </c>
      <c r="C82" s="7"/>
      <c r="D82" s="7"/>
      <c r="F82" s="7">
        <v>100</v>
      </c>
      <c r="O82" s="7">
        <v>100</v>
      </c>
      <c r="R82" s="7"/>
      <c r="S82" s="7">
        <f t="shared" si="11"/>
        <v>0</v>
      </c>
    </row>
    <row r="83" spans="1:19" x14ac:dyDescent="0.25">
      <c r="A83" s="5">
        <v>43969</v>
      </c>
      <c r="B83" s="1" t="s">
        <v>71</v>
      </c>
      <c r="C83" s="7"/>
      <c r="D83" s="7"/>
      <c r="F83" s="7">
        <v>75</v>
      </c>
      <c r="O83" s="7">
        <v>75</v>
      </c>
      <c r="R83" s="7"/>
      <c r="S83" s="7">
        <f t="shared" si="11"/>
        <v>0</v>
      </c>
    </row>
    <row r="84" spans="1:19" x14ac:dyDescent="0.25">
      <c r="A84" s="5">
        <v>43969</v>
      </c>
      <c r="B84" s="1" t="s">
        <v>72</v>
      </c>
      <c r="C84" s="7"/>
      <c r="D84" s="7"/>
      <c r="F84" s="7">
        <v>100</v>
      </c>
      <c r="O84" s="7">
        <v>100</v>
      </c>
      <c r="R84" s="7"/>
      <c r="S84" s="7">
        <f t="shared" si="11"/>
        <v>0</v>
      </c>
    </row>
    <row r="85" spans="1:19" x14ac:dyDescent="0.25">
      <c r="A85" s="5">
        <v>43969</v>
      </c>
      <c r="B85" s="1" t="s">
        <v>73</v>
      </c>
      <c r="C85" s="7"/>
      <c r="D85" s="7"/>
      <c r="F85" s="7">
        <v>100</v>
      </c>
      <c r="O85" s="7">
        <v>100</v>
      </c>
      <c r="R85" s="7"/>
      <c r="S85" s="7">
        <f t="shared" si="11"/>
        <v>0</v>
      </c>
    </row>
    <row r="86" spans="1:19" x14ac:dyDescent="0.25">
      <c r="A86" s="5">
        <v>43976</v>
      </c>
      <c r="B86" s="1" t="s">
        <v>74</v>
      </c>
      <c r="C86" s="7"/>
      <c r="D86" s="7"/>
      <c r="F86" s="7">
        <v>9.5</v>
      </c>
      <c r="J86" s="7">
        <v>9.5</v>
      </c>
      <c r="R86" s="7"/>
      <c r="S86" s="7">
        <f t="shared" si="11"/>
        <v>0</v>
      </c>
    </row>
    <row r="87" spans="1:19" x14ac:dyDescent="0.25">
      <c r="A87" s="5">
        <v>43977</v>
      </c>
      <c r="B87" s="1" t="s">
        <v>75</v>
      </c>
      <c r="C87" s="18">
        <v>1000</v>
      </c>
      <c r="D87" s="18">
        <v>-1000</v>
      </c>
      <c r="R87" s="18"/>
      <c r="S87" s="7">
        <f>SUM(G87:Q87)-F87+E87</f>
        <v>0</v>
      </c>
    </row>
    <row r="88" spans="1:19" s="11" customFormat="1" x14ac:dyDescent="0.25">
      <c r="A88" s="20">
        <v>43982</v>
      </c>
      <c r="B88" s="6" t="s">
        <v>76</v>
      </c>
      <c r="C88" s="8">
        <f>SUM(C71:C87)+E88-F88</f>
        <v>1019.9400000000004</v>
      </c>
      <c r="D88" s="8">
        <f>SUM(D71:D87)</f>
        <v>8506.15</v>
      </c>
      <c r="E88" s="17">
        <f>SUM(E72:E87)</f>
        <v>277.19</v>
      </c>
      <c r="F88" s="17">
        <f>SUM(F72:F87)</f>
        <v>963.17</v>
      </c>
      <c r="G88" s="17">
        <f t="shared" ref="G88:Q88" si="12">SUM(G72:G87)</f>
        <v>250</v>
      </c>
      <c r="H88" s="17">
        <f t="shared" si="12"/>
        <v>0</v>
      </c>
      <c r="I88" s="17">
        <f t="shared" si="12"/>
        <v>0</v>
      </c>
      <c r="J88" s="17">
        <f t="shared" si="12"/>
        <v>42.230000000000004</v>
      </c>
      <c r="K88" s="17">
        <f t="shared" si="12"/>
        <v>-7.19</v>
      </c>
      <c r="L88" s="17">
        <f t="shared" si="12"/>
        <v>99.05</v>
      </c>
      <c r="M88" s="17">
        <f t="shared" si="12"/>
        <v>426.89</v>
      </c>
      <c r="N88" s="17">
        <f t="shared" si="12"/>
        <v>0</v>
      </c>
      <c r="O88" s="17">
        <f t="shared" si="12"/>
        <v>375</v>
      </c>
      <c r="P88" s="17">
        <f t="shared" ref="P88" si="13">SUM(P72:P87)</f>
        <v>0</v>
      </c>
      <c r="Q88" s="17">
        <f t="shared" si="12"/>
        <v>0</v>
      </c>
      <c r="R88" s="8">
        <f>C88+D88</f>
        <v>9526.09</v>
      </c>
      <c r="S88" s="17"/>
    </row>
    <row r="89" spans="1:19" x14ac:dyDescent="0.25">
      <c r="C89" s="7"/>
      <c r="D89" s="7"/>
      <c r="R89" s="7"/>
      <c r="S89" s="7"/>
    </row>
    <row r="90" spans="1:19" x14ac:dyDescent="0.25">
      <c r="C90" s="7"/>
      <c r="D90" s="7"/>
      <c r="R90" s="7"/>
      <c r="S90" s="7"/>
    </row>
    <row r="91" spans="1:19" s="11" customFormat="1" x14ac:dyDescent="0.25">
      <c r="A91" s="20">
        <v>43983</v>
      </c>
      <c r="B91" s="6" t="s">
        <v>77</v>
      </c>
      <c r="C91" s="8">
        <f>C88</f>
        <v>1019.9400000000004</v>
      </c>
      <c r="D91" s="8">
        <f>D88</f>
        <v>8506.15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>
        <f>C91+D91</f>
        <v>9526.09</v>
      </c>
      <c r="S91" s="8">
        <f>R91-D91-C91</f>
        <v>0</v>
      </c>
    </row>
    <row r="92" spans="1:19" x14ac:dyDescent="0.25">
      <c r="A92" s="5">
        <v>43983</v>
      </c>
      <c r="B92" s="1" t="s">
        <v>78</v>
      </c>
      <c r="C92" s="7"/>
      <c r="D92" s="7"/>
      <c r="E92" s="7">
        <v>250</v>
      </c>
      <c r="G92" s="7">
        <v>250</v>
      </c>
      <c r="R92" s="7"/>
      <c r="S92" s="7">
        <f>SUM(G92:Q92)-F92-E92</f>
        <v>0</v>
      </c>
    </row>
    <row r="93" spans="1:19" x14ac:dyDescent="0.25">
      <c r="A93" s="5">
        <v>43990</v>
      </c>
      <c r="B93" s="1" t="s">
        <v>79</v>
      </c>
      <c r="C93" s="7"/>
      <c r="D93" s="7"/>
      <c r="F93" s="7">
        <v>33</v>
      </c>
      <c r="J93" s="7">
        <v>33</v>
      </c>
      <c r="R93" s="7"/>
      <c r="S93" s="7">
        <f>SUM(G93:Q93)-F93-E93</f>
        <v>0</v>
      </c>
    </row>
    <row r="94" spans="1:19" x14ac:dyDescent="0.25">
      <c r="A94" s="5">
        <v>43990</v>
      </c>
      <c r="B94" s="1" t="s">
        <v>80</v>
      </c>
      <c r="C94" s="7"/>
      <c r="D94" s="7"/>
      <c r="F94" s="7">
        <v>29.18</v>
      </c>
      <c r="J94" s="7">
        <v>19.579999999999998</v>
      </c>
      <c r="K94" s="7">
        <v>9.6</v>
      </c>
      <c r="R94" s="7"/>
      <c r="S94" s="7">
        <f>SUM(G94:Q94)-F94-E94</f>
        <v>0</v>
      </c>
    </row>
    <row r="95" spans="1:19" x14ac:dyDescent="0.25">
      <c r="A95" s="5">
        <v>43992</v>
      </c>
      <c r="B95" s="1" t="s">
        <v>81</v>
      </c>
      <c r="C95" s="7"/>
      <c r="D95" s="7"/>
      <c r="F95" s="7">
        <v>3.79</v>
      </c>
      <c r="J95" s="7">
        <v>3.79</v>
      </c>
      <c r="R95" s="7"/>
      <c r="S95" s="7">
        <f>SUM(G95:Q95)-F95-E95</f>
        <v>0</v>
      </c>
    </row>
    <row r="96" spans="1:19" x14ac:dyDescent="0.25">
      <c r="A96" s="5">
        <v>43994</v>
      </c>
      <c r="B96" s="1" t="s">
        <v>82</v>
      </c>
      <c r="C96" s="7"/>
      <c r="D96" s="7"/>
      <c r="F96" s="7">
        <v>27.95</v>
      </c>
      <c r="K96" s="7">
        <v>27.95</v>
      </c>
      <c r="R96" s="7"/>
      <c r="S96" s="7">
        <f>SUM(G96:Q96)-F96-E96</f>
        <v>0</v>
      </c>
    </row>
    <row r="97" spans="1:19" x14ac:dyDescent="0.25">
      <c r="A97" s="5">
        <v>43997</v>
      </c>
      <c r="B97" s="1" t="s">
        <v>83</v>
      </c>
      <c r="C97" s="7"/>
      <c r="D97" s="7"/>
      <c r="E97" s="7">
        <v>8.15</v>
      </c>
      <c r="F97" s="7">
        <v>8.15</v>
      </c>
      <c r="R97" s="7"/>
      <c r="S97" s="7">
        <f>SUM(G97:Q97)-F97+E97</f>
        <v>0</v>
      </c>
    </row>
    <row r="98" spans="1:19" x14ac:dyDescent="0.25">
      <c r="A98" s="5">
        <v>43995</v>
      </c>
      <c r="B98" s="1" t="s">
        <v>84</v>
      </c>
      <c r="C98" s="7"/>
      <c r="D98" s="7"/>
      <c r="F98" s="7">
        <v>1.5</v>
      </c>
      <c r="J98" s="7">
        <v>1.5</v>
      </c>
      <c r="R98" s="7"/>
      <c r="S98" s="7">
        <f>SUM(G98:Q98)-F98-E98</f>
        <v>0</v>
      </c>
    </row>
    <row r="99" spans="1:19" x14ac:dyDescent="0.25">
      <c r="A99" s="5">
        <v>43997</v>
      </c>
      <c r="B99" s="1" t="s">
        <v>85</v>
      </c>
      <c r="C99" s="7">
        <v>1600</v>
      </c>
      <c r="D99" s="7">
        <v>-1600</v>
      </c>
      <c r="R99" s="7"/>
      <c r="S99" s="7">
        <f>SUM(G99:Q99)-F99+E99</f>
        <v>0</v>
      </c>
    </row>
    <row r="100" spans="1:19" x14ac:dyDescent="0.25">
      <c r="A100" s="5">
        <v>43997</v>
      </c>
      <c r="B100" s="1" t="s">
        <v>86</v>
      </c>
      <c r="C100" s="7"/>
      <c r="D100" s="7"/>
      <c r="F100" s="7">
        <v>17.5</v>
      </c>
      <c r="J100" s="7">
        <v>17.5</v>
      </c>
      <c r="R100" s="7"/>
      <c r="S100" s="7">
        <f t="shared" ref="S100:S108" si="14">SUM(G100:Q100)-F100-E100</f>
        <v>0</v>
      </c>
    </row>
    <row r="101" spans="1:19" x14ac:dyDescent="0.25">
      <c r="A101" s="5">
        <v>43997</v>
      </c>
      <c r="B101" s="1" t="s">
        <v>87</v>
      </c>
      <c r="C101" s="7"/>
      <c r="D101" s="7"/>
      <c r="F101" s="7">
        <v>1566.95</v>
      </c>
      <c r="M101" s="7">
        <v>1566.95</v>
      </c>
      <c r="R101" s="7"/>
      <c r="S101" s="7">
        <f t="shared" si="14"/>
        <v>0</v>
      </c>
    </row>
    <row r="102" spans="1:19" x14ac:dyDescent="0.25">
      <c r="A102" s="5">
        <v>44002</v>
      </c>
      <c r="B102" s="1" t="s">
        <v>88</v>
      </c>
      <c r="C102" s="7"/>
      <c r="D102" s="7"/>
      <c r="F102" s="7">
        <v>75</v>
      </c>
      <c r="O102" s="7">
        <v>75</v>
      </c>
      <c r="R102" s="7"/>
      <c r="S102" s="7">
        <f t="shared" si="14"/>
        <v>0</v>
      </c>
    </row>
    <row r="103" spans="1:19" x14ac:dyDescent="0.25">
      <c r="A103" s="5">
        <v>44002</v>
      </c>
      <c r="B103" s="1" t="s">
        <v>72</v>
      </c>
      <c r="C103" s="7"/>
      <c r="D103" s="7"/>
      <c r="F103" s="7">
        <v>100</v>
      </c>
      <c r="O103" s="7">
        <v>100</v>
      </c>
      <c r="R103" s="7"/>
      <c r="S103" s="7">
        <f t="shared" si="14"/>
        <v>0</v>
      </c>
    </row>
    <row r="104" spans="1:19" x14ac:dyDescent="0.25">
      <c r="A104" s="5">
        <v>44002</v>
      </c>
      <c r="B104" s="1" t="s">
        <v>73</v>
      </c>
      <c r="C104" s="7"/>
      <c r="D104" s="7"/>
      <c r="F104" s="7">
        <v>100</v>
      </c>
      <c r="O104" s="7">
        <v>100</v>
      </c>
      <c r="R104" s="7"/>
      <c r="S104" s="7">
        <f t="shared" si="14"/>
        <v>0</v>
      </c>
    </row>
    <row r="105" spans="1:19" x14ac:dyDescent="0.25">
      <c r="A105" s="5">
        <v>44009</v>
      </c>
      <c r="B105" s="1" t="s">
        <v>89</v>
      </c>
      <c r="C105" s="7"/>
      <c r="D105" s="7"/>
      <c r="F105" s="7">
        <v>100</v>
      </c>
      <c r="O105" s="7">
        <v>100</v>
      </c>
      <c r="R105" s="7"/>
      <c r="S105" s="7">
        <f t="shared" si="14"/>
        <v>0</v>
      </c>
    </row>
    <row r="106" spans="1:19" x14ac:dyDescent="0.25">
      <c r="A106" s="5">
        <v>44007</v>
      </c>
      <c r="B106" s="1" t="s">
        <v>90</v>
      </c>
      <c r="C106" s="7"/>
      <c r="D106" s="7"/>
      <c r="F106" s="7">
        <v>9.5</v>
      </c>
      <c r="J106" s="7">
        <v>9.5</v>
      </c>
      <c r="R106" s="7"/>
      <c r="S106" s="7">
        <f t="shared" si="14"/>
        <v>0</v>
      </c>
    </row>
    <row r="107" spans="1:19" x14ac:dyDescent="0.25">
      <c r="A107" s="5">
        <v>44011</v>
      </c>
      <c r="B107" s="1" t="s">
        <v>91</v>
      </c>
      <c r="C107" s="7"/>
      <c r="D107" s="7"/>
      <c r="F107" s="7">
        <v>75</v>
      </c>
      <c r="Q107" s="7">
        <v>75</v>
      </c>
      <c r="R107" s="7"/>
      <c r="S107" s="7">
        <f t="shared" si="14"/>
        <v>0</v>
      </c>
    </row>
    <row r="108" spans="1:19" x14ac:dyDescent="0.25">
      <c r="A108" s="5">
        <v>44011</v>
      </c>
      <c r="B108" s="1" t="s">
        <v>92</v>
      </c>
      <c r="C108" s="18"/>
      <c r="D108" s="18"/>
      <c r="F108" s="7">
        <v>75</v>
      </c>
      <c r="O108" s="7">
        <v>75</v>
      </c>
      <c r="R108" s="7"/>
      <c r="S108" s="7">
        <f t="shared" si="14"/>
        <v>0</v>
      </c>
    </row>
    <row r="109" spans="1:19" s="11" customFormat="1" x14ac:dyDescent="0.25">
      <c r="A109" s="20">
        <v>44012</v>
      </c>
      <c r="B109" s="6" t="s">
        <v>93</v>
      </c>
      <c r="C109" s="8">
        <f>SUM(C91:C108)+E109-F109</f>
        <v>655.57000000000062</v>
      </c>
      <c r="D109" s="8">
        <f>SUM(D91:D108)</f>
        <v>6906.15</v>
      </c>
      <c r="E109" s="17">
        <f>SUM(E92:E108)</f>
        <v>258.14999999999998</v>
      </c>
      <c r="F109" s="17">
        <f>SUM(F92:F108)</f>
        <v>2222.52</v>
      </c>
      <c r="G109" s="17">
        <f>SUM(G92:G108)</f>
        <v>250</v>
      </c>
      <c r="H109" s="17">
        <f t="shared" ref="H109:Q109" si="15">SUM(H92:H108)</f>
        <v>0</v>
      </c>
      <c r="I109" s="17">
        <f t="shared" si="15"/>
        <v>0</v>
      </c>
      <c r="J109" s="17">
        <f t="shared" si="15"/>
        <v>84.87</v>
      </c>
      <c r="K109" s="17">
        <f t="shared" si="15"/>
        <v>37.549999999999997</v>
      </c>
      <c r="L109" s="17">
        <f t="shared" si="15"/>
        <v>0</v>
      </c>
      <c r="M109" s="17">
        <f t="shared" si="15"/>
        <v>1566.95</v>
      </c>
      <c r="N109" s="17">
        <f t="shared" si="15"/>
        <v>0</v>
      </c>
      <c r="O109" s="17">
        <f t="shared" si="15"/>
        <v>450</v>
      </c>
      <c r="P109" s="17">
        <f t="shared" ref="P109" si="16">SUM(P92:P108)</f>
        <v>0</v>
      </c>
      <c r="Q109" s="17">
        <f t="shared" si="15"/>
        <v>75</v>
      </c>
      <c r="R109" s="17">
        <f>C109+D109</f>
        <v>7561.72</v>
      </c>
      <c r="S109" s="17"/>
    </row>
    <row r="110" spans="1:19" x14ac:dyDescent="0.25">
      <c r="C110" s="7"/>
      <c r="D110" s="7"/>
      <c r="R110" s="7"/>
      <c r="S110" s="7"/>
    </row>
    <row r="111" spans="1:19" x14ac:dyDescent="0.25">
      <c r="C111" s="7"/>
      <c r="D111" s="7"/>
      <c r="R111" s="7"/>
      <c r="S111" s="7"/>
    </row>
    <row r="112" spans="1:19" s="11" customFormat="1" x14ac:dyDescent="0.25">
      <c r="A112" s="20">
        <v>44013</v>
      </c>
      <c r="B112" s="6" t="s">
        <v>94</v>
      </c>
      <c r="C112" s="8">
        <f>C109</f>
        <v>655.57000000000062</v>
      </c>
      <c r="D112" s="8">
        <f>D109</f>
        <v>6906.15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>
        <f>C112+D112</f>
        <v>7561.72</v>
      </c>
      <c r="S112" s="8">
        <f>R112-D112-C112</f>
        <v>0</v>
      </c>
    </row>
    <row r="113" spans="1:19" x14ac:dyDescent="0.25">
      <c r="A113" s="5">
        <v>44013</v>
      </c>
      <c r="B113" s="1" t="s">
        <v>95</v>
      </c>
      <c r="C113" s="7"/>
      <c r="D113" s="7"/>
      <c r="E113" s="7">
        <v>250</v>
      </c>
      <c r="G113" s="7">
        <v>250</v>
      </c>
      <c r="R113" s="7"/>
      <c r="S113" s="7">
        <f t="shared" ref="S113:S119" si="17">SUM(G113:Q113)-F113-E113</f>
        <v>0</v>
      </c>
    </row>
    <row r="114" spans="1:19" x14ac:dyDescent="0.25">
      <c r="A114" s="5">
        <v>44030</v>
      </c>
      <c r="B114" s="1" t="s">
        <v>96</v>
      </c>
      <c r="C114" s="7"/>
      <c r="D114" s="7"/>
      <c r="F114" s="7">
        <v>4.74</v>
      </c>
      <c r="J114" s="7">
        <v>4.74</v>
      </c>
      <c r="R114" s="7"/>
      <c r="S114" s="7">
        <f t="shared" si="17"/>
        <v>0</v>
      </c>
    </row>
    <row r="115" spans="1:19" x14ac:dyDescent="0.25">
      <c r="A115" s="5">
        <v>44032</v>
      </c>
      <c r="B115" s="1" t="s">
        <v>90</v>
      </c>
      <c r="C115" s="7"/>
      <c r="D115" s="7"/>
      <c r="F115" s="7">
        <v>1.5</v>
      </c>
      <c r="J115" s="7">
        <v>1.5</v>
      </c>
      <c r="R115" s="7"/>
      <c r="S115" s="7">
        <f t="shared" si="17"/>
        <v>0</v>
      </c>
    </row>
    <row r="116" spans="1:19" x14ac:dyDescent="0.25">
      <c r="A116" s="5">
        <v>44032</v>
      </c>
      <c r="B116" s="1" t="s">
        <v>97</v>
      </c>
      <c r="C116" s="7"/>
      <c r="D116" s="7"/>
      <c r="F116" s="7">
        <v>100</v>
      </c>
      <c r="O116" s="7">
        <v>100</v>
      </c>
      <c r="R116" s="7"/>
      <c r="S116" s="7">
        <f t="shared" si="17"/>
        <v>0</v>
      </c>
    </row>
    <row r="117" spans="1:19" x14ac:dyDescent="0.25">
      <c r="A117" s="5">
        <v>44032</v>
      </c>
      <c r="B117" s="1" t="s">
        <v>29</v>
      </c>
      <c r="C117" s="7"/>
      <c r="D117" s="7"/>
      <c r="F117" s="7">
        <v>100</v>
      </c>
      <c r="O117" s="7">
        <v>100</v>
      </c>
      <c r="R117" s="7"/>
      <c r="S117" s="7">
        <f t="shared" si="17"/>
        <v>0</v>
      </c>
    </row>
    <row r="118" spans="1:19" x14ac:dyDescent="0.25">
      <c r="A118" s="5">
        <v>44032</v>
      </c>
      <c r="B118" s="1" t="s">
        <v>33</v>
      </c>
      <c r="C118" s="7"/>
      <c r="D118" s="7"/>
      <c r="F118" s="7">
        <v>100</v>
      </c>
      <c r="O118" s="7">
        <v>100</v>
      </c>
      <c r="R118" s="7"/>
      <c r="S118" s="7">
        <f t="shared" si="17"/>
        <v>0</v>
      </c>
    </row>
    <row r="119" spans="1:19" x14ac:dyDescent="0.25">
      <c r="A119" s="5">
        <v>44032</v>
      </c>
      <c r="B119" s="1" t="s">
        <v>98</v>
      </c>
      <c r="C119" s="7"/>
      <c r="D119" s="7"/>
      <c r="F119" s="7">
        <v>11.5</v>
      </c>
      <c r="K119" s="7">
        <v>11.5</v>
      </c>
      <c r="R119" s="7"/>
      <c r="S119" s="7">
        <f t="shared" si="17"/>
        <v>0</v>
      </c>
    </row>
    <row r="120" spans="1:19" x14ac:dyDescent="0.25">
      <c r="A120" s="5">
        <v>44033</v>
      </c>
      <c r="B120" s="1" t="s">
        <v>99</v>
      </c>
      <c r="C120" s="7"/>
      <c r="D120" s="7"/>
      <c r="E120" s="7">
        <v>311.10000000000002</v>
      </c>
      <c r="M120" s="7">
        <v>-311.10000000000002</v>
      </c>
      <c r="R120" s="7"/>
      <c r="S120" s="7">
        <f>SUM(G120:Q120)-F120+E120</f>
        <v>0</v>
      </c>
    </row>
    <row r="121" spans="1:19" x14ac:dyDescent="0.25">
      <c r="A121" s="5">
        <v>44033</v>
      </c>
      <c r="B121" s="1" t="s">
        <v>100</v>
      </c>
      <c r="C121" s="7"/>
      <c r="D121" s="7"/>
      <c r="F121" s="7">
        <v>16.829999999999998</v>
      </c>
      <c r="M121" s="7">
        <v>16.829999999999998</v>
      </c>
      <c r="R121" s="7"/>
      <c r="S121" s="7">
        <f t="shared" ref="S121:S127" si="18">SUM(G121:Q121)-F121-E121</f>
        <v>0</v>
      </c>
    </row>
    <row r="122" spans="1:19" x14ac:dyDescent="0.25">
      <c r="A122" s="5">
        <v>44033</v>
      </c>
      <c r="B122" s="1" t="s">
        <v>101</v>
      </c>
      <c r="C122" s="7"/>
      <c r="D122" s="7"/>
      <c r="F122" s="7">
        <v>1.66</v>
      </c>
      <c r="M122" s="7">
        <v>1.66</v>
      </c>
      <c r="R122" s="7"/>
      <c r="S122" s="7">
        <f t="shared" si="18"/>
        <v>0</v>
      </c>
    </row>
    <row r="123" spans="1:19" x14ac:dyDescent="0.25">
      <c r="A123" s="5">
        <v>44033</v>
      </c>
      <c r="B123" s="1" t="s">
        <v>102</v>
      </c>
      <c r="C123" s="7"/>
      <c r="D123" s="7"/>
      <c r="F123" s="7">
        <v>16.829999999999998</v>
      </c>
      <c r="M123" s="7">
        <v>16.829999999999998</v>
      </c>
      <c r="R123" s="7"/>
      <c r="S123" s="7">
        <f t="shared" si="18"/>
        <v>0</v>
      </c>
    </row>
    <row r="124" spans="1:19" x14ac:dyDescent="0.25">
      <c r="A124" s="5">
        <v>44036</v>
      </c>
      <c r="B124" s="1" t="s">
        <v>103</v>
      </c>
      <c r="C124" s="7"/>
      <c r="D124" s="7"/>
      <c r="F124" s="7">
        <v>20</v>
      </c>
      <c r="Q124" s="7">
        <v>20</v>
      </c>
      <c r="R124" s="7"/>
      <c r="S124" s="7">
        <f t="shared" si="18"/>
        <v>0</v>
      </c>
    </row>
    <row r="125" spans="1:19" x14ac:dyDescent="0.25">
      <c r="A125" s="5">
        <v>44036</v>
      </c>
      <c r="B125" s="1" t="s">
        <v>84</v>
      </c>
      <c r="C125" s="7"/>
      <c r="D125" s="7"/>
      <c r="F125" s="7">
        <v>9.5</v>
      </c>
      <c r="J125" s="7">
        <v>9.5</v>
      </c>
      <c r="R125" s="7"/>
      <c r="S125" s="7">
        <f t="shared" si="18"/>
        <v>0</v>
      </c>
    </row>
    <row r="126" spans="1:19" x14ac:dyDescent="0.25">
      <c r="A126" s="5">
        <v>44042</v>
      </c>
      <c r="B126" s="1" t="s">
        <v>104</v>
      </c>
      <c r="C126" s="7"/>
      <c r="D126" s="7"/>
      <c r="F126" s="7">
        <v>36.9</v>
      </c>
      <c r="Q126" s="7">
        <v>36.9</v>
      </c>
      <c r="R126" s="7"/>
      <c r="S126" s="7">
        <f t="shared" si="18"/>
        <v>0</v>
      </c>
    </row>
    <row r="127" spans="1:19" x14ac:dyDescent="0.25">
      <c r="A127" s="5">
        <v>44043</v>
      </c>
      <c r="B127" s="1" t="s">
        <v>105</v>
      </c>
      <c r="C127" s="18"/>
      <c r="D127" s="18"/>
      <c r="F127" s="7">
        <v>70</v>
      </c>
      <c r="Q127" s="7">
        <v>70</v>
      </c>
      <c r="R127" s="7"/>
      <c r="S127" s="7">
        <f t="shared" si="18"/>
        <v>0</v>
      </c>
    </row>
    <row r="128" spans="1:19" s="11" customFormat="1" x14ac:dyDescent="0.25">
      <c r="A128" s="20">
        <v>44043</v>
      </c>
      <c r="B128" s="6" t="s">
        <v>107</v>
      </c>
      <c r="C128" s="8">
        <f>SUM(C112:C127)+E128-F128</f>
        <v>727.21000000000049</v>
      </c>
      <c r="D128" s="8">
        <f>SUM(D112:D127)</f>
        <v>6906.15</v>
      </c>
      <c r="E128" s="17">
        <f>SUM(E113:E127)</f>
        <v>561.1</v>
      </c>
      <c r="F128" s="17">
        <f>SUM(F113:F127)</f>
        <v>489.46</v>
      </c>
      <c r="G128" s="17">
        <f t="shared" ref="G128:Q128" si="19">SUM(G113:G127)</f>
        <v>250</v>
      </c>
      <c r="H128" s="17">
        <f t="shared" si="19"/>
        <v>0</v>
      </c>
      <c r="I128" s="17">
        <f t="shared" si="19"/>
        <v>0</v>
      </c>
      <c r="J128" s="17">
        <f t="shared" si="19"/>
        <v>15.74</v>
      </c>
      <c r="K128" s="17">
        <f t="shared" si="19"/>
        <v>11.5</v>
      </c>
      <c r="L128" s="17">
        <f t="shared" si="19"/>
        <v>0</v>
      </c>
      <c r="M128" s="17">
        <f t="shared" si="19"/>
        <v>-275.78000000000003</v>
      </c>
      <c r="N128" s="17">
        <f t="shared" si="19"/>
        <v>0</v>
      </c>
      <c r="O128" s="17">
        <f t="shared" si="19"/>
        <v>300</v>
      </c>
      <c r="P128" s="17">
        <f t="shared" ref="P128" si="20">SUM(P113:P127)</f>
        <v>0</v>
      </c>
      <c r="Q128" s="17">
        <f t="shared" si="19"/>
        <v>126.9</v>
      </c>
      <c r="R128" s="17">
        <f>C128+D128</f>
        <v>7633.3600000000006</v>
      </c>
      <c r="S128" s="17"/>
    </row>
    <row r="129" spans="1:19" x14ac:dyDescent="0.25">
      <c r="C129" s="7"/>
      <c r="D129" s="7"/>
      <c r="R129" s="7"/>
      <c r="S129" s="7"/>
    </row>
    <row r="130" spans="1:19" x14ac:dyDescent="0.25">
      <c r="C130" s="7"/>
      <c r="D130" s="7"/>
      <c r="R130" s="7"/>
      <c r="S130" s="7"/>
    </row>
    <row r="131" spans="1:19" s="11" customFormat="1" x14ac:dyDescent="0.25">
      <c r="A131" s="20">
        <v>44044</v>
      </c>
      <c r="B131" s="6" t="s">
        <v>108</v>
      </c>
      <c r="C131" s="8">
        <f>C128</f>
        <v>727.21000000000049</v>
      </c>
      <c r="D131" s="8">
        <f>D128</f>
        <v>6906.15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>
        <f>C131+D131</f>
        <v>7633.3600000000006</v>
      </c>
      <c r="S131" s="8">
        <f>R131-D131-C131</f>
        <v>0</v>
      </c>
    </row>
    <row r="132" spans="1:19" x14ac:dyDescent="0.25">
      <c r="A132" s="5">
        <v>44046</v>
      </c>
      <c r="B132" s="1" t="s">
        <v>109</v>
      </c>
      <c r="C132" s="7"/>
      <c r="D132" s="7"/>
      <c r="E132" s="7">
        <v>250</v>
      </c>
      <c r="G132" s="7">
        <v>250</v>
      </c>
      <c r="R132" s="7"/>
      <c r="S132" s="7">
        <f t="shared" ref="S132:S140" si="21">SUM(G132:Q132)-F132-E132</f>
        <v>0</v>
      </c>
    </row>
    <row r="133" spans="1:19" x14ac:dyDescent="0.25">
      <c r="A133" s="5">
        <v>44055</v>
      </c>
      <c r="B133" s="1" t="s">
        <v>110</v>
      </c>
      <c r="C133" s="7"/>
      <c r="D133" s="7"/>
      <c r="F133" s="7">
        <v>3.28</v>
      </c>
      <c r="J133" s="7">
        <v>3.28</v>
      </c>
      <c r="R133" s="7"/>
      <c r="S133" s="7">
        <f t="shared" si="21"/>
        <v>0</v>
      </c>
    </row>
    <row r="134" spans="1:19" x14ac:dyDescent="0.25">
      <c r="A134" s="5">
        <v>44058</v>
      </c>
      <c r="B134" s="1" t="s">
        <v>90</v>
      </c>
      <c r="C134" s="7"/>
      <c r="D134" s="7"/>
      <c r="F134" s="7">
        <v>1.5</v>
      </c>
      <c r="J134" s="7">
        <v>1.5</v>
      </c>
      <c r="R134" s="7"/>
      <c r="S134" s="7">
        <f t="shared" si="21"/>
        <v>0</v>
      </c>
    </row>
    <row r="135" spans="1:19" x14ac:dyDescent="0.25">
      <c r="A135" s="5">
        <v>44063</v>
      </c>
      <c r="B135" s="1" t="s">
        <v>97</v>
      </c>
      <c r="C135" s="7"/>
      <c r="D135" s="7"/>
      <c r="F135" s="7">
        <v>125</v>
      </c>
      <c r="O135" s="7">
        <v>125</v>
      </c>
      <c r="R135" s="7"/>
      <c r="S135" s="7">
        <f t="shared" si="21"/>
        <v>0</v>
      </c>
    </row>
    <row r="136" spans="1:19" x14ac:dyDescent="0.25">
      <c r="A136" s="5">
        <v>44063</v>
      </c>
      <c r="B136" s="1" t="s">
        <v>29</v>
      </c>
      <c r="C136" s="7"/>
      <c r="D136" s="7"/>
      <c r="F136" s="7">
        <v>100</v>
      </c>
      <c r="O136" s="7">
        <v>100</v>
      </c>
      <c r="R136" s="7"/>
      <c r="S136" s="7">
        <f t="shared" si="21"/>
        <v>0</v>
      </c>
    </row>
    <row r="137" spans="1:19" s="11" customFormat="1" x14ac:dyDescent="0.25">
      <c r="A137" s="5">
        <v>44063</v>
      </c>
      <c r="B137" s="1" t="s">
        <v>33</v>
      </c>
      <c r="C137" s="7"/>
      <c r="D137" s="7"/>
      <c r="E137" s="36"/>
      <c r="F137" s="12">
        <v>125</v>
      </c>
      <c r="G137" s="36"/>
      <c r="H137" s="36"/>
      <c r="I137" s="36"/>
      <c r="J137" s="36"/>
      <c r="K137" s="36"/>
      <c r="L137" s="36"/>
      <c r="M137" s="36"/>
      <c r="N137" s="36"/>
      <c r="O137" s="12">
        <v>125</v>
      </c>
      <c r="P137" s="36"/>
      <c r="Q137" s="36"/>
      <c r="R137" s="36"/>
      <c r="S137" s="7">
        <f t="shared" si="21"/>
        <v>0</v>
      </c>
    </row>
    <row r="138" spans="1:19" x14ac:dyDescent="0.25">
      <c r="A138" s="5">
        <v>44066</v>
      </c>
      <c r="B138" s="1" t="s">
        <v>111</v>
      </c>
      <c r="C138" s="7"/>
      <c r="D138" s="7"/>
      <c r="F138" s="7">
        <v>17.34</v>
      </c>
      <c r="M138" s="7">
        <v>17.34</v>
      </c>
      <c r="R138" s="7"/>
      <c r="S138" s="7">
        <f t="shared" si="21"/>
        <v>0</v>
      </c>
    </row>
    <row r="139" spans="1:19" x14ac:dyDescent="0.25">
      <c r="A139" s="5">
        <v>44066</v>
      </c>
      <c r="B139" s="1" t="s">
        <v>111</v>
      </c>
      <c r="C139" s="7"/>
      <c r="D139" s="7"/>
      <c r="F139" s="7">
        <v>150</v>
      </c>
      <c r="M139" s="7">
        <v>150</v>
      </c>
      <c r="R139" s="7"/>
      <c r="S139" s="7">
        <f t="shared" si="21"/>
        <v>0</v>
      </c>
    </row>
    <row r="140" spans="1:19" x14ac:dyDescent="0.25">
      <c r="A140" s="5">
        <v>44068</v>
      </c>
      <c r="B140" s="1" t="s">
        <v>90</v>
      </c>
      <c r="C140" s="18"/>
      <c r="D140" s="18"/>
      <c r="F140" s="7">
        <v>9.5</v>
      </c>
      <c r="J140" s="7">
        <v>9.5</v>
      </c>
      <c r="R140" s="7"/>
      <c r="S140" s="7">
        <f t="shared" si="21"/>
        <v>0</v>
      </c>
    </row>
    <row r="141" spans="1:19" x14ac:dyDescent="0.25">
      <c r="A141" s="5">
        <v>44074</v>
      </c>
      <c r="B141" s="1" t="s">
        <v>112</v>
      </c>
      <c r="C141" s="7">
        <f>SUM(C131:C140)+E141-F141</f>
        <v>445.5900000000006</v>
      </c>
      <c r="D141" s="7">
        <f>SUM(D131:D140)</f>
        <v>6906.15</v>
      </c>
      <c r="E141" s="17">
        <f>SUM(E132:E140)</f>
        <v>250</v>
      </c>
      <c r="F141" s="17">
        <f>SUM(F132:F140)</f>
        <v>531.61999999999989</v>
      </c>
      <c r="G141" s="17">
        <f t="shared" ref="G141:Q141" si="22">SUM(G132:G140)</f>
        <v>250</v>
      </c>
      <c r="H141" s="17">
        <f t="shared" si="22"/>
        <v>0</v>
      </c>
      <c r="I141" s="17">
        <f t="shared" si="22"/>
        <v>0</v>
      </c>
      <c r="J141" s="17">
        <f t="shared" si="22"/>
        <v>14.28</v>
      </c>
      <c r="K141" s="17">
        <f t="shared" si="22"/>
        <v>0</v>
      </c>
      <c r="L141" s="17">
        <f t="shared" si="22"/>
        <v>0</v>
      </c>
      <c r="M141" s="17">
        <f t="shared" si="22"/>
        <v>167.34</v>
      </c>
      <c r="N141" s="17">
        <f t="shared" si="22"/>
        <v>0</v>
      </c>
      <c r="O141" s="17">
        <f t="shared" si="22"/>
        <v>350</v>
      </c>
      <c r="P141" s="17">
        <f t="shared" ref="P141" si="23">SUM(P132:P140)</f>
        <v>0</v>
      </c>
      <c r="Q141" s="17">
        <f t="shared" si="22"/>
        <v>0</v>
      </c>
      <c r="R141" s="17">
        <f>C141+D141</f>
        <v>7351.74</v>
      </c>
      <c r="S141" s="17"/>
    </row>
    <row r="142" spans="1:19" x14ac:dyDescent="0.25">
      <c r="C142" s="7"/>
      <c r="D142" s="7"/>
      <c r="R142" s="7"/>
      <c r="S142" s="7"/>
    </row>
    <row r="143" spans="1:19" x14ac:dyDescent="0.25">
      <c r="C143" s="7"/>
      <c r="D143" s="7"/>
      <c r="R143" s="7"/>
      <c r="S143" s="7"/>
    </row>
    <row r="144" spans="1:19" x14ac:dyDescent="0.25">
      <c r="A144" s="5">
        <v>44075</v>
      </c>
      <c r="B144" s="1" t="s">
        <v>113</v>
      </c>
      <c r="C144" s="8">
        <f>C141</f>
        <v>445.5900000000006</v>
      </c>
      <c r="D144" s="8">
        <f>D141</f>
        <v>6906.15</v>
      </c>
      <c r="E144" s="15"/>
      <c r="F144" s="14"/>
      <c r="R144" s="8">
        <f>C144+D144</f>
        <v>7351.74</v>
      </c>
      <c r="S144" s="8">
        <f>R144-D144-C144</f>
        <v>-4.5474735088646412E-13</v>
      </c>
    </row>
    <row r="145" spans="1:19" x14ac:dyDescent="0.25">
      <c r="A145" s="5">
        <v>44075</v>
      </c>
      <c r="B145" s="1" t="s">
        <v>114</v>
      </c>
      <c r="C145" s="7"/>
      <c r="D145" s="7"/>
      <c r="E145" s="7">
        <v>250</v>
      </c>
      <c r="G145" s="7">
        <v>250</v>
      </c>
      <c r="R145" s="7"/>
      <c r="S145" s="7">
        <f t="shared" ref="S145:S151" si="24">SUM(G145:Q145)-F145-E145</f>
        <v>0</v>
      </c>
    </row>
    <row r="146" spans="1:19" x14ac:dyDescent="0.25">
      <c r="A146" s="5">
        <v>44085</v>
      </c>
      <c r="B146" s="1" t="s">
        <v>110</v>
      </c>
      <c r="C146" s="7"/>
      <c r="D146" s="7"/>
      <c r="F146" s="7">
        <v>3.03</v>
      </c>
      <c r="J146" s="7">
        <v>3.03</v>
      </c>
      <c r="R146" s="7"/>
      <c r="S146" s="7">
        <f t="shared" si="24"/>
        <v>0</v>
      </c>
    </row>
    <row r="147" spans="1:19" x14ac:dyDescent="0.25">
      <c r="A147" s="5">
        <v>44086</v>
      </c>
      <c r="B147" s="1" t="s">
        <v>115</v>
      </c>
      <c r="C147" s="7"/>
      <c r="D147" s="7"/>
      <c r="F147" s="7">
        <v>1.5</v>
      </c>
      <c r="J147" s="7">
        <v>1.5</v>
      </c>
      <c r="R147" s="7"/>
      <c r="S147" s="7">
        <f t="shared" si="24"/>
        <v>0</v>
      </c>
    </row>
    <row r="148" spans="1:19" x14ac:dyDescent="0.25">
      <c r="A148" s="5">
        <v>44094</v>
      </c>
      <c r="B148" s="1" t="s">
        <v>97</v>
      </c>
      <c r="C148" s="7"/>
      <c r="D148" s="7"/>
      <c r="F148" s="7">
        <v>125</v>
      </c>
      <c r="O148" s="7">
        <v>125</v>
      </c>
      <c r="R148" s="7"/>
      <c r="S148" s="7">
        <f t="shared" si="24"/>
        <v>0</v>
      </c>
    </row>
    <row r="149" spans="1:19" x14ac:dyDescent="0.25">
      <c r="A149" s="5">
        <v>44094</v>
      </c>
      <c r="B149" s="1" t="s">
        <v>29</v>
      </c>
      <c r="C149" s="7"/>
      <c r="D149" s="7"/>
      <c r="F149" s="7">
        <v>100</v>
      </c>
      <c r="O149" s="7">
        <v>100</v>
      </c>
      <c r="R149" s="7"/>
      <c r="S149" s="7">
        <f t="shared" si="24"/>
        <v>0</v>
      </c>
    </row>
    <row r="150" spans="1:19" x14ac:dyDescent="0.25">
      <c r="A150" s="5">
        <v>44094</v>
      </c>
      <c r="B150" s="1" t="s">
        <v>33</v>
      </c>
      <c r="C150" s="7"/>
      <c r="D150" s="7"/>
      <c r="F150" s="12">
        <v>125</v>
      </c>
      <c r="O150" s="12">
        <v>125</v>
      </c>
      <c r="R150" s="7"/>
      <c r="S150" s="7">
        <f t="shared" si="24"/>
        <v>0</v>
      </c>
    </row>
    <row r="151" spans="1:19" x14ac:dyDescent="0.25">
      <c r="A151" s="5">
        <v>44099</v>
      </c>
      <c r="B151" s="1" t="s">
        <v>90</v>
      </c>
      <c r="C151" s="18"/>
      <c r="D151" s="18"/>
      <c r="F151" s="7">
        <v>9.5</v>
      </c>
      <c r="J151" s="7">
        <v>9.5</v>
      </c>
      <c r="R151" s="7"/>
      <c r="S151" s="7">
        <f t="shared" si="24"/>
        <v>0</v>
      </c>
    </row>
    <row r="152" spans="1:19" x14ac:dyDescent="0.25">
      <c r="A152" s="5">
        <v>44104</v>
      </c>
      <c r="B152" s="1" t="s">
        <v>116</v>
      </c>
      <c r="C152" s="7">
        <f>SUM(C144:C151)+E152-F152</f>
        <v>331.56000000000063</v>
      </c>
      <c r="D152" s="7">
        <f>SUM(D144:D151)</f>
        <v>6906.15</v>
      </c>
      <c r="E152" s="17">
        <f>SUM(E145:E151)</f>
        <v>250</v>
      </c>
      <c r="F152" s="17">
        <f>SUM(F145:F151)</f>
        <v>364.03</v>
      </c>
      <c r="G152" s="17">
        <f t="shared" ref="G152:Q152" si="25">SUM(G145:G151)</f>
        <v>250</v>
      </c>
      <c r="H152" s="17">
        <f t="shared" si="25"/>
        <v>0</v>
      </c>
      <c r="I152" s="17">
        <f t="shared" si="25"/>
        <v>0</v>
      </c>
      <c r="J152" s="17">
        <f t="shared" si="25"/>
        <v>14.03</v>
      </c>
      <c r="K152" s="17">
        <f t="shared" si="25"/>
        <v>0</v>
      </c>
      <c r="L152" s="17">
        <f t="shared" si="25"/>
        <v>0</v>
      </c>
      <c r="M152" s="17">
        <f t="shared" si="25"/>
        <v>0</v>
      </c>
      <c r="N152" s="17">
        <f t="shared" si="25"/>
        <v>0</v>
      </c>
      <c r="O152" s="17">
        <f t="shared" si="25"/>
        <v>350</v>
      </c>
      <c r="P152" s="17">
        <f t="shared" ref="P152" si="26">SUM(P145:P151)</f>
        <v>0</v>
      </c>
      <c r="Q152" s="17">
        <f t="shared" si="25"/>
        <v>0</v>
      </c>
      <c r="R152" s="17">
        <f>C152+D152</f>
        <v>7237.71</v>
      </c>
      <c r="S152" s="17"/>
    </row>
    <row r="153" spans="1:19" x14ac:dyDescent="0.25">
      <c r="C153" s="7"/>
      <c r="D153" s="7"/>
      <c r="R153" s="7"/>
      <c r="S153" s="7"/>
    </row>
    <row r="154" spans="1:19" x14ac:dyDescent="0.25">
      <c r="C154" s="7"/>
      <c r="D154" s="7"/>
      <c r="R154" s="7"/>
      <c r="S154" s="7"/>
    </row>
    <row r="155" spans="1:19" x14ac:dyDescent="0.25">
      <c r="A155" s="5">
        <v>44105</v>
      </c>
      <c r="B155" s="1" t="s">
        <v>117</v>
      </c>
      <c r="C155" s="8">
        <f>C152</f>
        <v>331.56000000000063</v>
      </c>
      <c r="D155" s="8">
        <f>D152</f>
        <v>6906.15</v>
      </c>
      <c r="R155" s="8">
        <f>C155+D155</f>
        <v>7237.71</v>
      </c>
      <c r="S155" s="8">
        <f>R155-D155-C155</f>
        <v>0</v>
      </c>
    </row>
    <row r="156" spans="1:19" x14ac:dyDescent="0.25">
      <c r="A156" s="5">
        <v>44105</v>
      </c>
      <c r="B156" s="1" t="s">
        <v>118</v>
      </c>
      <c r="C156" s="7"/>
      <c r="D156" s="7"/>
      <c r="E156" s="7">
        <v>250</v>
      </c>
      <c r="G156" s="7">
        <v>250</v>
      </c>
      <c r="R156" s="7"/>
      <c r="S156" s="7">
        <f>SUM(G156:Q156)-F156-E156</f>
        <v>0</v>
      </c>
    </row>
    <row r="157" spans="1:19" x14ac:dyDescent="0.25">
      <c r="A157" s="2" t="s">
        <v>119</v>
      </c>
      <c r="B157" s="13" t="s">
        <v>120</v>
      </c>
      <c r="C157" s="7"/>
      <c r="D157" s="7"/>
      <c r="F157" s="7">
        <v>68.83</v>
      </c>
      <c r="M157" s="7">
        <v>68.83</v>
      </c>
      <c r="R157" s="7"/>
      <c r="S157" s="7">
        <f>SUM(G157:Q157)-F157-E157</f>
        <v>0</v>
      </c>
    </row>
    <row r="158" spans="1:19" x14ac:dyDescent="0.25">
      <c r="A158" s="1" t="s">
        <v>119</v>
      </c>
      <c r="B158" s="13" t="s">
        <v>121</v>
      </c>
      <c r="C158" s="7"/>
      <c r="D158" s="7"/>
      <c r="F158" s="7">
        <v>367.94</v>
      </c>
      <c r="M158" s="7">
        <v>367.94</v>
      </c>
      <c r="R158" s="7"/>
      <c r="S158" s="7">
        <f>SUM(G158:Q158)-F158-E158</f>
        <v>0</v>
      </c>
    </row>
    <row r="159" spans="1:19" x14ac:dyDescent="0.25">
      <c r="A159" s="5">
        <v>44116</v>
      </c>
      <c r="B159" s="1" t="s">
        <v>122</v>
      </c>
      <c r="C159" s="7"/>
      <c r="D159" s="7"/>
      <c r="F159" s="7">
        <v>5.23</v>
      </c>
      <c r="J159" s="7">
        <v>5.23</v>
      </c>
      <c r="R159" s="7"/>
      <c r="S159" s="7">
        <f>SUM(G159:Q159)-F159-E159</f>
        <v>0</v>
      </c>
    </row>
    <row r="160" spans="1:19" x14ac:dyDescent="0.25">
      <c r="A160" s="5">
        <v>44118</v>
      </c>
      <c r="B160" s="1" t="s">
        <v>123</v>
      </c>
      <c r="C160" s="7"/>
      <c r="D160" s="7"/>
      <c r="F160" s="7">
        <v>34.57</v>
      </c>
      <c r="J160" s="7">
        <v>34.57</v>
      </c>
      <c r="R160" s="7"/>
      <c r="S160" s="7">
        <f>SUM(G160:Q160)-F160-E160</f>
        <v>0</v>
      </c>
    </row>
    <row r="161" spans="1:19" x14ac:dyDescent="0.25">
      <c r="A161" s="5">
        <v>44118</v>
      </c>
      <c r="B161" s="1" t="s">
        <v>124</v>
      </c>
      <c r="C161" s="7">
        <v>500</v>
      </c>
      <c r="D161" s="7">
        <v>-500</v>
      </c>
      <c r="R161" s="8"/>
      <c r="S161" s="7">
        <f>SUM(G161:Q161)-F161+E161</f>
        <v>0</v>
      </c>
    </row>
    <row r="162" spans="1:19" x14ac:dyDescent="0.25">
      <c r="A162" s="5">
        <v>44118</v>
      </c>
      <c r="B162" s="1" t="s">
        <v>125</v>
      </c>
      <c r="C162" s="7"/>
      <c r="D162" s="7"/>
      <c r="F162" s="7">
        <v>48.4</v>
      </c>
      <c r="M162" s="7">
        <v>48.4</v>
      </c>
      <c r="R162" s="7"/>
      <c r="S162" s="7">
        <f t="shared" ref="S162:S168" si="27">SUM(G162:Q162)-F162-E162</f>
        <v>0</v>
      </c>
    </row>
    <row r="163" spans="1:19" x14ac:dyDescent="0.25">
      <c r="A163" s="5">
        <v>44121</v>
      </c>
      <c r="B163" s="1" t="s">
        <v>90</v>
      </c>
      <c r="C163" s="7"/>
      <c r="D163" s="7"/>
      <c r="F163" s="7">
        <v>1.5</v>
      </c>
      <c r="J163" s="7">
        <v>1.5</v>
      </c>
      <c r="R163" s="7"/>
      <c r="S163" s="7">
        <f t="shared" si="27"/>
        <v>0</v>
      </c>
    </row>
    <row r="164" spans="1:19" x14ac:dyDescent="0.25">
      <c r="A164" s="5" t="s">
        <v>126</v>
      </c>
      <c r="B164" s="1" t="s">
        <v>127</v>
      </c>
      <c r="C164" s="7"/>
      <c r="D164" s="7"/>
      <c r="F164" s="7">
        <v>125</v>
      </c>
      <c r="O164" s="7">
        <v>125</v>
      </c>
      <c r="R164" s="7"/>
      <c r="S164" s="7">
        <f t="shared" si="27"/>
        <v>0</v>
      </c>
    </row>
    <row r="165" spans="1:19" x14ac:dyDescent="0.25">
      <c r="A165" s="5">
        <v>44124</v>
      </c>
      <c r="B165" s="1" t="s">
        <v>128</v>
      </c>
      <c r="C165" s="7"/>
      <c r="D165" s="7"/>
      <c r="F165" s="7">
        <v>100</v>
      </c>
      <c r="O165" s="7">
        <v>100</v>
      </c>
      <c r="R165" s="7"/>
      <c r="S165" s="7">
        <f t="shared" si="27"/>
        <v>0</v>
      </c>
    </row>
    <row r="166" spans="1:19" x14ac:dyDescent="0.25">
      <c r="A166" s="5">
        <v>44124</v>
      </c>
      <c r="B166" s="1" t="s">
        <v>129</v>
      </c>
      <c r="C166" s="7"/>
      <c r="D166" s="7"/>
      <c r="F166" s="7">
        <v>125</v>
      </c>
      <c r="O166" s="7">
        <v>125</v>
      </c>
      <c r="R166" s="7"/>
      <c r="S166" s="7">
        <f t="shared" si="27"/>
        <v>0</v>
      </c>
    </row>
    <row r="167" spans="1:19" x14ac:dyDescent="0.25">
      <c r="A167" s="5">
        <v>44127</v>
      </c>
      <c r="B167" s="1" t="s">
        <v>130</v>
      </c>
      <c r="C167" s="7"/>
      <c r="D167" s="7"/>
      <c r="F167" s="7">
        <v>83.83</v>
      </c>
      <c r="M167" s="7">
        <v>83.83</v>
      </c>
      <c r="R167" s="7"/>
      <c r="S167" s="7">
        <f t="shared" si="27"/>
        <v>0</v>
      </c>
    </row>
    <row r="168" spans="1:19" x14ac:dyDescent="0.25">
      <c r="A168" s="5">
        <v>44129</v>
      </c>
      <c r="B168" s="1" t="s">
        <v>90</v>
      </c>
      <c r="C168" s="18"/>
      <c r="D168" s="18"/>
      <c r="E168" s="18"/>
      <c r="F168" s="18">
        <v>9.5</v>
      </c>
      <c r="G168" s="18"/>
      <c r="H168" s="18"/>
      <c r="I168" s="18"/>
      <c r="J168" s="18">
        <v>9.5</v>
      </c>
      <c r="K168" s="18"/>
      <c r="L168" s="18"/>
      <c r="M168" s="18"/>
      <c r="N168" s="18"/>
      <c r="O168" s="18"/>
      <c r="P168" s="18"/>
      <c r="Q168" s="18"/>
      <c r="R168" s="18"/>
      <c r="S168" s="7">
        <f t="shared" si="27"/>
        <v>0</v>
      </c>
    </row>
    <row r="169" spans="1:19" x14ac:dyDescent="0.25">
      <c r="A169" s="5">
        <v>44134</v>
      </c>
      <c r="B169" s="1" t="s">
        <v>131</v>
      </c>
      <c r="C169" s="7">
        <f>SUM(C155:C168)+E169-F169</f>
        <v>111.76000000000056</v>
      </c>
      <c r="D169" s="7">
        <f>SUM(D155:D168)</f>
        <v>6406.15</v>
      </c>
      <c r="E169" s="8">
        <f>SUM(E156:E168)</f>
        <v>250</v>
      </c>
      <c r="F169" s="8">
        <f>SUM(F156:F168)</f>
        <v>969.80000000000007</v>
      </c>
      <c r="G169" s="8">
        <f t="shared" ref="G169:Q169" si="28">SUM(G156:G168)</f>
        <v>250</v>
      </c>
      <c r="H169" s="8">
        <f t="shared" si="28"/>
        <v>0</v>
      </c>
      <c r="I169" s="8">
        <f t="shared" si="28"/>
        <v>0</v>
      </c>
      <c r="J169" s="8">
        <f t="shared" si="28"/>
        <v>50.8</v>
      </c>
      <c r="K169" s="8">
        <f t="shared" si="28"/>
        <v>0</v>
      </c>
      <c r="L169" s="8">
        <f t="shared" si="28"/>
        <v>0</v>
      </c>
      <c r="M169" s="8">
        <f t="shared" si="28"/>
        <v>569</v>
      </c>
      <c r="N169" s="8">
        <f t="shared" si="28"/>
        <v>0</v>
      </c>
      <c r="O169" s="8">
        <f t="shared" si="28"/>
        <v>350</v>
      </c>
      <c r="P169" s="8">
        <f t="shared" ref="P169" si="29">SUM(P156:P168)</f>
        <v>0</v>
      </c>
      <c r="Q169" s="8">
        <f t="shared" si="28"/>
        <v>0</v>
      </c>
      <c r="R169" s="17">
        <f>C169+D169</f>
        <v>6517.91</v>
      </c>
      <c r="S169" s="17"/>
    </row>
    <row r="170" spans="1:19" x14ac:dyDescent="0.25">
      <c r="C170" s="7"/>
      <c r="D170" s="7"/>
      <c r="R170" s="7"/>
      <c r="S170" s="7"/>
    </row>
    <row r="171" spans="1:19" ht="14.25" customHeight="1" x14ac:dyDescent="0.25">
      <c r="C171" s="7"/>
      <c r="D171" s="7"/>
      <c r="R171" s="7"/>
      <c r="S171" s="7"/>
    </row>
    <row r="172" spans="1:19" x14ac:dyDescent="0.25">
      <c r="A172" s="5">
        <v>44137</v>
      </c>
      <c r="B172" s="1" t="s">
        <v>132</v>
      </c>
      <c r="C172" s="8">
        <f>C169</f>
        <v>111.76000000000056</v>
      </c>
      <c r="D172" s="8">
        <f>D169</f>
        <v>6406.15</v>
      </c>
      <c r="R172" s="8">
        <f>C172+D172</f>
        <v>6517.91</v>
      </c>
      <c r="S172" s="8">
        <f>R172-D172-C172</f>
        <v>-3.4106051316484809E-13</v>
      </c>
    </row>
    <row r="173" spans="1:19" x14ac:dyDescent="0.25">
      <c r="A173" s="5">
        <v>44137</v>
      </c>
      <c r="B173" s="1" t="s">
        <v>133</v>
      </c>
      <c r="C173" s="7"/>
      <c r="D173" s="7"/>
      <c r="E173" s="7">
        <v>250</v>
      </c>
      <c r="G173" s="7">
        <v>250</v>
      </c>
      <c r="R173" s="7"/>
      <c r="S173" s="7">
        <f t="shared" ref="S173:S180" si="30">SUM(G173:Q173)-F173-E173</f>
        <v>0</v>
      </c>
    </row>
    <row r="174" spans="1:19" x14ac:dyDescent="0.25">
      <c r="A174" s="5">
        <v>44148</v>
      </c>
      <c r="B174" s="1" t="s">
        <v>134</v>
      </c>
      <c r="C174" s="7"/>
      <c r="D174" s="7"/>
      <c r="F174" s="7">
        <v>10.210000000000001</v>
      </c>
      <c r="J174" s="7">
        <v>10.210000000000001</v>
      </c>
      <c r="R174" s="7"/>
      <c r="S174" s="7">
        <f t="shared" si="30"/>
        <v>0</v>
      </c>
    </row>
    <row r="175" spans="1:19" x14ac:dyDescent="0.25">
      <c r="A175" s="5">
        <v>44149</v>
      </c>
      <c r="B175" s="1" t="s">
        <v>90</v>
      </c>
      <c r="C175" s="7"/>
      <c r="D175" s="7"/>
      <c r="F175" s="7">
        <v>1.5</v>
      </c>
      <c r="J175" s="7">
        <v>1.5</v>
      </c>
      <c r="R175" s="7"/>
      <c r="S175" s="7">
        <f t="shared" si="30"/>
        <v>0</v>
      </c>
    </row>
    <row r="176" spans="1:19" x14ac:dyDescent="0.25">
      <c r="A176" s="5">
        <v>44149</v>
      </c>
      <c r="B176" s="1" t="s">
        <v>135</v>
      </c>
      <c r="C176" s="7"/>
      <c r="D176" s="7"/>
      <c r="F176" s="7">
        <v>7.57</v>
      </c>
      <c r="J176" s="7">
        <v>7.57</v>
      </c>
      <c r="R176" s="7"/>
      <c r="S176" s="7">
        <f t="shared" si="30"/>
        <v>0</v>
      </c>
    </row>
    <row r="177" spans="1:19" x14ac:dyDescent="0.25">
      <c r="A177" s="5">
        <v>44155</v>
      </c>
      <c r="B177" s="1" t="s">
        <v>136</v>
      </c>
      <c r="C177" s="7"/>
      <c r="D177" s="7"/>
      <c r="F177" s="7">
        <v>125</v>
      </c>
      <c r="O177" s="7">
        <v>125</v>
      </c>
      <c r="R177" s="7"/>
      <c r="S177" s="7">
        <f t="shared" si="30"/>
        <v>0</v>
      </c>
    </row>
    <row r="178" spans="1:19" x14ac:dyDescent="0.25">
      <c r="A178" s="5">
        <v>44155</v>
      </c>
      <c r="B178" s="1" t="s">
        <v>137</v>
      </c>
      <c r="C178" s="7"/>
      <c r="D178" s="7"/>
      <c r="F178" s="7">
        <v>125</v>
      </c>
      <c r="O178" s="7">
        <v>125</v>
      </c>
      <c r="R178" s="7"/>
      <c r="S178" s="7">
        <f t="shared" si="30"/>
        <v>0</v>
      </c>
    </row>
    <row r="179" spans="1:19" x14ac:dyDescent="0.25">
      <c r="A179" s="5">
        <v>44158</v>
      </c>
      <c r="B179" s="1" t="s">
        <v>138</v>
      </c>
      <c r="C179" s="7"/>
      <c r="D179" s="7"/>
      <c r="F179" s="7">
        <v>6.99</v>
      </c>
      <c r="J179" s="7">
        <v>6.99</v>
      </c>
      <c r="R179" s="7"/>
      <c r="S179" s="7">
        <f t="shared" si="30"/>
        <v>0</v>
      </c>
    </row>
    <row r="180" spans="1:19" x14ac:dyDescent="0.25">
      <c r="A180" s="5">
        <v>44158</v>
      </c>
      <c r="B180" s="1" t="s">
        <v>139</v>
      </c>
      <c r="C180" s="7"/>
      <c r="D180" s="7"/>
      <c r="F180" s="7">
        <v>75</v>
      </c>
      <c r="Q180" s="7">
        <v>75</v>
      </c>
      <c r="R180" s="7"/>
      <c r="S180" s="7">
        <f t="shared" si="30"/>
        <v>0</v>
      </c>
    </row>
    <row r="181" spans="1:19" x14ac:dyDescent="0.25">
      <c r="A181" s="5">
        <v>44158</v>
      </c>
      <c r="B181" s="1" t="s">
        <v>124</v>
      </c>
      <c r="C181" s="7">
        <v>3000</v>
      </c>
      <c r="D181" s="7">
        <v>-3000</v>
      </c>
      <c r="R181" s="7"/>
      <c r="S181" s="7">
        <f>SUM(G181:Q181)-F181+E181</f>
        <v>0</v>
      </c>
    </row>
    <row r="182" spans="1:19" x14ac:dyDescent="0.25">
      <c r="A182" s="5">
        <v>44158</v>
      </c>
      <c r="B182" s="1" t="s">
        <v>140</v>
      </c>
      <c r="C182" s="7"/>
      <c r="D182" s="7"/>
      <c r="F182" s="7">
        <v>84.76</v>
      </c>
      <c r="M182" s="7">
        <v>84.76</v>
      </c>
      <c r="R182" s="7"/>
      <c r="S182" s="7">
        <f>SUM(G182:Q182)-F182-E182</f>
        <v>0</v>
      </c>
    </row>
    <row r="183" spans="1:19" x14ac:dyDescent="0.25">
      <c r="A183" s="5">
        <v>44158</v>
      </c>
      <c r="B183" s="1" t="s">
        <v>141</v>
      </c>
      <c r="C183" s="7"/>
      <c r="D183" s="7"/>
      <c r="E183" s="12"/>
      <c r="F183" s="7">
        <v>50</v>
      </c>
      <c r="G183" s="12"/>
      <c r="H183" s="12"/>
      <c r="I183" s="12"/>
      <c r="J183" s="12"/>
      <c r="K183" s="12"/>
      <c r="L183" s="12"/>
      <c r="M183" s="12">
        <v>50</v>
      </c>
      <c r="N183" s="12"/>
      <c r="O183" s="12"/>
      <c r="P183" s="12"/>
      <c r="Q183" s="12"/>
      <c r="R183" s="12"/>
      <c r="S183" s="7">
        <f>SUM(G183:Q183)-F183-E183</f>
        <v>0</v>
      </c>
    </row>
    <row r="184" spans="1:19" x14ac:dyDescent="0.25">
      <c r="A184" s="5">
        <v>44160</v>
      </c>
      <c r="B184" s="1" t="s">
        <v>90</v>
      </c>
      <c r="C184" s="7"/>
      <c r="D184" s="7"/>
      <c r="E184" s="12"/>
      <c r="F184" s="7">
        <v>9.5</v>
      </c>
      <c r="G184" s="12"/>
      <c r="H184" s="12"/>
      <c r="I184" s="12"/>
      <c r="J184" s="12">
        <v>9.5</v>
      </c>
      <c r="K184" s="12"/>
      <c r="L184" s="12"/>
      <c r="M184" s="12"/>
      <c r="N184" s="12"/>
      <c r="O184" s="12"/>
      <c r="P184" s="12"/>
      <c r="Q184" s="12"/>
      <c r="R184" s="12"/>
      <c r="S184" s="7">
        <f>SUM(G184:Q184)-F184-E184</f>
        <v>0</v>
      </c>
    </row>
    <row r="185" spans="1:19" x14ac:dyDescent="0.25">
      <c r="A185" s="5">
        <v>44161</v>
      </c>
      <c r="B185" s="1" t="s">
        <v>142</v>
      </c>
      <c r="C185" s="7"/>
      <c r="D185" s="7"/>
      <c r="F185" s="7">
        <v>11</v>
      </c>
      <c r="J185" s="7">
        <v>11</v>
      </c>
      <c r="R185" s="7"/>
      <c r="S185" s="7">
        <f>SUM(G185:Q185)-F185-E185</f>
        <v>0</v>
      </c>
    </row>
    <row r="186" spans="1:19" x14ac:dyDescent="0.25">
      <c r="A186" s="5">
        <v>44161</v>
      </c>
      <c r="B186" s="1" t="s">
        <v>143</v>
      </c>
      <c r="C186" s="18"/>
      <c r="D186" s="18"/>
      <c r="E186" s="18"/>
      <c r="F186" s="18">
        <v>75</v>
      </c>
      <c r="G186" s="18"/>
      <c r="H186" s="18"/>
      <c r="I186" s="18"/>
      <c r="J186" s="18"/>
      <c r="K186" s="18"/>
      <c r="L186" s="18"/>
      <c r="M186" s="18"/>
      <c r="N186" s="18"/>
      <c r="O186" s="18">
        <v>75</v>
      </c>
      <c r="P186" s="18"/>
      <c r="Q186" s="18"/>
      <c r="R186" s="18"/>
      <c r="S186" s="7">
        <f>SUM(G186:Q186)-F186-E186</f>
        <v>0</v>
      </c>
    </row>
    <row r="187" spans="1:19" s="11" customFormat="1" x14ac:dyDescent="0.25">
      <c r="A187" s="20">
        <v>44165</v>
      </c>
      <c r="B187" s="6" t="s">
        <v>144</v>
      </c>
      <c r="C187" s="8">
        <f>SUM(C172:C186)+E187-F187</f>
        <v>2780.2300000000005</v>
      </c>
      <c r="D187" s="8">
        <f>SUM(D172:D186)</f>
        <v>3406.1499999999996</v>
      </c>
      <c r="E187" s="8">
        <f>SUM(E173:E186)</f>
        <v>250</v>
      </c>
      <c r="F187" s="8">
        <f>SUM(F173:F186)</f>
        <v>581.53</v>
      </c>
      <c r="G187" s="8">
        <f t="shared" ref="G187:Q187" si="31">SUM(G173:G186)</f>
        <v>250</v>
      </c>
      <c r="H187" s="8">
        <f t="shared" si="31"/>
        <v>0</v>
      </c>
      <c r="I187" s="8">
        <f t="shared" si="31"/>
        <v>0</v>
      </c>
      <c r="J187" s="8">
        <f t="shared" si="31"/>
        <v>46.77</v>
      </c>
      <c r="K187" s="8">
        <f t="shared" si="31"/>
        <v>0</v>
      </c>
      <c r="L187" s="8">
        <f t="shared" si="31"/>
        <v>0</v>
      </c>
      <c r="M187" s="8">
        <f t="shared" si="31"/>
        <v>134.76</v>
      </c>
      <c r="N187" s="8">
        <f t="shared" si="31"/>
        <v>0</v>
      </c>
      <c r="O187" s="8">
        <f t="shared" si="31"/>
        <v>325</v>
      </c>
      <c r="P187" s="8">
        <f t="shared" ref="P187" si="32">SUM(P173:P186)</f>
        <v>0</v>
      </c>
      <c r="Q187" s="8">
        <f t="shared" si="31"/>
        <v>75</v>
      </c>
      <c r="R187" s="17">
        <f>C187+D187</f>
        <v>6186.38</v>
      </c>
      <c r="S187" s="17"/>
    </row>
    <row r="188" spans="1:19" x14ac:dyDescent="0.25">
      <c r="C188" s="7"/>
      <c r="D188" s="7"/>
      <c r="R188" s="7"/>
      <c r="S188" s="7"/>
    </row>
    <row r="189" spans="1:19" x14ac:dyDescent="0.25">
      <c r="C189" s="7"/>
      <c r="D189" s="7"/>
      <c r="R189" s="7"/>
      <c r="S189" s="7"/>
    </row>
    <row r="190" spans="1:19" ht="14.25" customHeight="1" x14ac:dyDescent="0.25">
      <c r="A190" s="5">
        <v>44166</v>
      </c>
      <c r="B190" s="1" t="s">
        <v>145</v>
      </c>
      <c r="C190" s="8">
        <f>C187</f>
        <v>2780.2300000000005</v>
      </c>
      <c r="D190" s="8">
        <f>D187</f>
        <v>3406.1499999999996</v>
      </c>
      <c r="R190" s="8">
        <f>C190+D190</f>
        <v>6186.38</v>
      </c>
      <c r="S190" s="8">
        <f>R190-D190-C190</f>
        <v>0</v>
      </c>
    </row>
    <row r="191" spans="1:19" ht="14.25" customHeight="1" x14ac:dyDescent="0.25">
      <c r="A191" s="5">
        <v>44166</v>
      </c>
      <c r="B191" s="1" t="s">
        <v>146</v>
      </c>
      <c r="C191" s="7"/>
      <c r="D191" s="7"/>
      <c r="E191" s="7">
        <v>250</v>
      </c>
      <c r="G191" s="7">
        <v>250</v>
      </c>
      <c r="R191" s="7"/>
      <c r="S191" s="7">
        <f t="shared" ref="S191:S207" si="33">SUM(G191:Q191)-F191-E191</f>
        <v>0</v>
      </c>
    </row>
    <row r="192" spans="1:19" x14ac:dyDescent="0.25">
      <c r="A192" s="5">
        <v>44172</v>
      </c>
      <c r="B192" s="1" t="s">
        <v>147</v>
      </c>
      <c r="C192" s="7"/>
      <c r="D192" s="7"/>
      <c r="F192" s="7">
        <v>119.5</v>
      </c>
      <c r="Q192" s="7">
        <v>119.5</v>
      </c>
      <c r="R192" s="7"/>
      <c r="S192" s="7">
        <f t="shared" si="33"/>
        <v>0</v>
      </c>
    </row>
    <row r="193" spans="1:19" x14ac:dyDescent="0.25">
      <c r="A193" s="5">
        <v>44172</v>
      </c>
      <c r="B193" s="1" t="s">
        <v>148</v>
      </c>
      <c r="C193" s="7"/>
      <c r="D193" s="7"/>
      <c r="F193" s="7">
        <v>33.450000000000003</v>
      </c>
      <c r="J193" s="7">
        <v>33.450000000000003</v>
      </c>
      <c r="R193" s="7"/>
      <c r="S193" s="7">
        <f t="shared" si="33"/>
        <v>0</v>
      </c>
    </row>
    <row r="194" spans="1:19" x14ac:dyDescent="0.25">
      <c r="A194" s="5">
        <v>44175</v>
      </c>
      <c r="B194" s="1" t="s">
        <v>149</v>
      </c>
      <c r="C194" s="7"/>
      <c r="D194" s="7"/>
      <c r="F194" s="7">
        <v>40</v>
      </c>
      <c r="M194" s="7">
        <v>40</v>
      </c>
      <c r="R194" s="7"/>
      <c r="S194" s="7">
        <f t="shared" si="33"/>
        <v>0</v>
      </c>
    </row>
    <row r="195" spans="1:19" x14ac:dyDescent="0.25">
      <c r="A195" s="5">
        <v>44176</v>
      </c>
      <c r="B195" s="1" t="s">
        <v>150</v>
      </c>
      <c r="C195" s="7"/>
      <c r="D195" s="7"/>
      <c r="F195" s="7">
        <v>4.01</v>
      </c>
      <c r="J195" s="7">
        <v>4.01</v>
      </c>
      <c r="R195" s="7"/>
      <c r="S195" s="7">
        <f t="shared" si="33"/>
        <v>0</v>
      </c>
    </row>
    <row r="196" spans="1:19" x14ac:dyDescent="0.25">
      <c r="A196" s="5">
        <v>44176</v>
      </c>
      <c r="B196" s="1" t="s">
        <v>143</v>
      </c>
      <c r="C196" s="7"/>
      <c r="D196" s="7"/>
      <c r="F196" s="7">
        <v>75</v>
      </c>
      <c r="O196" s="7">
        <v>75</v>
      </c>
      <c r="R196" s="7"/>
      <c r="S196" s="7">
        <f t="shared" si="33"/>
        <v>0</v>
      </c>
    </row>
    <row r="197" spans="1:19" x14ac:dyDescent="0.25">
      <c r="A197" s="5">
        <v>44176</v>
      </c>
      <c r="B197" s="1" t="s">
        <v>151</v>
      </c>
      <c r="C197" s="7"/>
      <c r="D197" s="7"/>
      <c r="F197" s="7">
        <v>140</v>
      </c>
      <c r="I197" s="7">
        <v>140</v>
      </c>
      <c r="R197" s="7"/>
      <c r="S197" s="7">
        <f t="shared" si="33"/>
        <v>0</v>
      </c>
    </row>
    <row r="198" spans="1:19" x14ac:dyDescent="0.25">
      <c r="A198" s="5">
        <v>44177</v>
      </c>
      <c r="B198" s="1" t="s">
        <v>90</v>
      </c>
      <c r="C198" s="7"/>
      <c r="D198" s="7"/>
      <c r="F198" s="7">
        <v>1</v>
      </c>
      <c r="I198" s="7">
        <v>1</v>
      </c>
      <c r="R198" s="7"/>
      <c r="S198" s="7">
        <f t="shared" si="33"/>
        <v>0</v>
      </c>
    </row>
    <row r="199" spans="1:19" x14ac:dyDescent="0.25">
      <c r="A199" s="5">
        <v>44181</v>
      </c>
      <c r="B199" s="1" t="s">
        <v>152</v>
      </c>
      <c r="C199" s="7"/>
      <c r="D199" s="7"/>
      <c r="F199" s="7">
        <v>160</v>
      </c>
      <c r="M199" s="7">
        <v>160</v>
      </c>
      <c r="R199" s="7"/>
      <c r="S199" s="7">
        <f t="shared" si="33"/>
        <v>0</v>
      </c>
    </row>
    <row r="200" spans="1:19" x14ac:dyDescent="0.25">
      <c r="A200" s="5">
        <v>44184</v>
      </c>
      <c r="B200" s="1" t="s">
        <v>153</v>
      </c>
      <c r="C200" s="7"/>
      <c r="D200" s="7"/>
      <c r="F200" s="7">
        <v>84.76</v>
      </c>
      <c r="M200" s="7">
        <v>84.76</v>
      </c>
      <c r="R200" s="7"/>
      <c r="S200" s="7">
        <f t="shared" si="33"/>
        <v>0</v>
      </c>
    </row>
    <row r="201" spans="1:19" x14ac:dyDescent="0.25">
      <c r="A201" s="5">
        <v>44184</v>
      </c>
      <c r="B201" s="1" t="s">
        <v>154</v>
      </c>
      <c r="C201" s="7"/>
      <c r="D201" s="7"/>
      <c r="F201" s="7">
        <v>129</v>
      </c>
      <c r="I201" s="7">
        <v>129</v>
      </c>
      <c r="R201" s="7"/>
      <c r="S201" s="7">
        <f t="shared" si="33"/>
        <v>0</v>
      </c>
    </row>
    <row r="202" spans="1:19" x14ac:dyDescent="0.25">
      <c r="A202" s="5">
        <v>44184</v>
      </c>
      <c r="B202" s="1" t="s">
        <v>155</v>
      </c>
      <c r="C202" s="7"/>
      <c r="D202" s="7"/>
      <c r="F202" s="7">
        <v>72.599999999999994</v>
      </c>
      <c r="M202" s="7">
        <v>72.599999999999994</v>
      </c>
      <c r="R202" s="7"/>
      <c r="S202" s="7">
        <f t="shared" si="33"/>
        <v>0</v>
      </c>
    </row>
    <row r="203" spans="1:19" x14ac:dyDescent="0.25">
      <c r="A203" s="5">
        <v>44185</v>
      </c>
      <c r="B203" s="1" t="s">
        <v>156</v>
      </c>
      <c r="C203" s="7"/>
      <c r="D203" s="7"/>
      <c r="F203" s="7">
        <v>125</v>
      </c>
      <c r="O203" s="7">
        <v>125</v>
      </c>
      <c r="R203" s="7"/>
      <c r="S203" s="7">
        <f t="shared" si="33"/>
        <v>0</v>
      </c>
    </row>
    <row r="204" spans="1:19" x14ac:dyDescent="0.25">
      <c r="A204" s="5">
        <v>44185</v>
      </c>
      <c r="B204" s="1" t="s">
        <v>129</v>
      </c>
      <c r="C204" s="7"/>
      <c r="D204" s="7"/>
      <c r="F204" s="7">
        <v>125</v>
      </c>
      <c r="O204" s="7">
        <v>125</v>
      </c>
      <c r="R204" s="7"/>
      <c r="S204" s="7">
        <f t="shared" si="33"/>
        <v>0</v>
      </c>
    </row>
    <row r="205" spans="1:19" x14ac:dyDescent="0.25">
      <c r="A205" s="5">
        <v>44188</v>
      </c>
      <c r="B205" s="1" t="s">
        <v>157</v>
      </c>
      <c r="C205" s="7"/>
      <c r="D205" s="7"/>
      <c r="F205" s="7">
        <v>65</v>
      </c>
      <c r="Q205" s="7">
        <v>65</v>
      </c>
      <c r="R205" s="7"/>
      <c r="S205" s="7">
        <f t="shared" si="33"/>
        <v>0</v>
      </c>
    </row>
    <row r="206" spans="1:19" x14ac:dyDescent="0.25">
      <c r="A206" s="5">
        <v>44190</v>
      </c>
      <c r="B206" s="1" t="s">
        <v>90</v>
      </c>
      <c r="C206" s="7"/>
      <c r="D206" s="7"/>
      <c r="F206" s="7">
        <v>9.5</v>
      </c>
      <c r="J206" s="7">
        <v>9.5</v>
      </c>
      <c r="R206" s="7"/>
      <c r="S206" s="7">
        <f t="shared" si="33"/>
        <v>0</v>
      </c>
    </row>
    <row r="207" spans="1:19" x14ac:dyDescent="0.25">
      <c r="A207" s="5">
        <v>44195</v>
      </c>
      <c r="B207" s="1" t="s">
        <v>158</v>
      </c>
      <c r="C207" s="18"/>
      <c r="D207" s="18"/>
      <c r="F207" s="7">
        <v>8.8000000000000007</v>
      </c>
      <c r="J207" s="7">
        <v>8.8000000000000007</v>
      </c>
      <c r="R207" s="7"/>
      <c r="S207" s="7">
        <f t="shared" si="33"/>
        <v>0</v>
      </c>
    </row>
    <row r="208" spans="1:19" s="11" customFormat="1" x14ac:dyDescent="0.25">
      <c r="A208" s="20">
        <v>44195</v>
      </c>
      <c r="B208" s="6" t="s">
        <v>164</v>
      </c>
      <c r="C208" s="8">
        <f>SUM(C190:C207)+E208-F208</f>
        <v>1837.6100000000004</v>
      </c>
      <c r="D208" s="8">
        <f>SUM(D190:D207)</f>
        <v>3406.1499999999996</v>
      </c>
      <c r="E208" s="17">
        <f>SUM(E191:E207)</f>
        <v>250</v>
      </c>
      <c r="F208" s="17">
        <f>SUM(F191:F207)</f>
        <v>1192.6200000000001</v>
      </c>
      <c r="G208" s="17">
        <f t="shared" ref="G208:Q208" si="34">SUM(G191:G207)</f>
        <v>250</v>
      </c>
      <c r="H208" s="17">
        <f t="shared" si="34"/>
        <v>0</v>
      </c>
      <c r="I208" s="17">
        <f t="shared" si="34"/>
        <v>270</v>
      </c>
      <c r="J208" s="17">
        <f t="shared" si="34"/>
        <v>55.760000000000005</v>
      </c>
      <c r="K208" s="17">
        <f t="shared" si="34"/>
        <v>0</v>
      </c>
      <c r="L208" s="17">
        <f t="shared" si="34"/>
        <v>0</v>
      </c>
      <c r="M208" s="17">
        <f t="shared" si="34"/>
        <v>357.36</v>
      </c>
      <c r="N208" s="17">
        <f t="shared" si="34"/>
        <v>0</v>
      </c>
      <c r="O208" s="17">
        <f t="shared" si="34"/>
        <v>325</v>
      </c>
      <c r="P208" s="17">
        <f t="shared" ref="P208" si="35">SUM(P191:P207)</f>
        <v>0</v>
      </c>
      <c r="Q208" s="17">
        <f t="shared" si="34"/>
        <v>184.5</v>
      </c>
      <c r="R208" s="17">
        <f>C208+D208</f>
        <v>5243.76</v>
      </c>
      <c r="S208" s="8"/>
    </row>
    <row r="209" spans="1:19" ht="15.75" thickBot="1" x14ac:dyDescent="0.3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15"/>
    </row>
    <row r="210" spans="1:19" ht="15.75" thickTop="1" x14ac:dyDescent="0.25">
      <c r="C210" s="7"/>
      <c r="D210" s="7"/>
      <c r="R210" s="7"/>
      <c r="S210" s="7"/>
    </row>
    <row r="211" spans="1:19" x14ac:dyDescent="0.25">
      <c r="C211" s="7"/>
      <c r="D211" s="7"/>
      <c r="R211" s="7"/>
      <c r="S211" s="7"/>
    </row>
    <row r="212" spans="1:19" s="11" customFormat="1" x14ac:dyDescent="0.25">
      <c r="A212" s="20"/>
      <c r="B212" s="6" t="s">
        <v>170</v>
      </c>
      <c r="C212" s="8"/>
      <c r="D212" s="8"/>
      <c r="E212" s="8">
        <f t="shared" ref="E212:Q212" si="36">E208+E187+E169+E152+E141+E128+E109+E88+E68+E50+E38+E20</f>
        <v>16074.08</v>
      </c>
      <c r="F212" s="8">
        <f t="shared" si="36"/>
        <v>13669.760000000002</v>
      </c>
      <c r="G212" s="8">
        <f t="shared" si="36"/>
        <v>15300.75</v>
      </c>
      <c r="H212" s="8">
        <f t="shared" si="36"/>
        <v>3193.39</v>
      </c>
      <c r="I212" s="8">
        <f t="shared" si="36"/>
        <v>270</v>
      </c>
      <c r="J212" s="8">
        <f t="shared" si="36"/>
        <v>454.16000000000008</v>
      </c>
      <c r="K212" s="8">
        <f t="shared" si="36"/>
        <v>169.74</v>
      </c>
      <c r="L212" s="8">
        <f t="shared" si="36"/>
        <v>310.8</v>
      </c>
      <c r="M212" s="8">
        <f t="shared" si="36"/>
        <v>3080.54</v>
      </c>
      <c r="N212" s="8">
        <f t="shared" si="36"/>
        <v>131.4</v>
      </c>
      <c r="O212" s="8">
        <f t="shared" si="36"/>
        <v>4750</v>
      </c>
      <c r="P212" s="8">
        <f t="shared" si="36"/>
        <v>0.76</v>
      </c>
      <c r="Q212" s="8">
        <f t="shared" si="36"/>
        <v>536.4</v>
      </c>
      <c r="R212" s="8">
        <f>C212+D212</f>
        <v>0</v>
      </c>
      <c r="S212" s="7"/>
    </row>
    <row r="214" spans="1:19" x14ac:dyDescent="0.25">
      <c r="E214" s="7">
        <f>Jaarverslag!B23</f>
        <v>15300.75</v>
      </c>
      <c r="F214" s="7">
        <f>Jaarverslag!B38</f>
        <v>12897.189999999999</v>
      </c>
    </row>
    <row r="216" spans="1:19" x14ac:dyDescent="0.25">
      <c r="E216" s="7">
        <f>E212-E214</f>
        <v>773.32999999999993</v>
      </c>
      <c r="F216" s="7">
        <f>F212-F214</f>
        <v>772.57000000000335</v>
      </c>
    </row>
    <row r="218" spans="1:19" x14ac:dyDescent="0.25">
      <c r="F218" s="7">
        <f>E216-F216</f>
        <v>0.7599999999965803</v>
      </c>
      <c r="H218" s="7" t="s">
        <v>195</v>
      </c>
    </row>
  </sheetData>
  <pageMargins left="0.25" right="0.25" top="0.75" bottom="0.75" header="0.30000000000000004" footer="0.30000000000000004"/>
  <pageSetup paperSize="9" scale="65"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Jaarverslag</vt:lpstr>
      <vt:lpstr>Specificatie</vt:lpstr>
      <vt:lpstr>Specificatie!Print_Area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Solkema | De Deelmacht</dc:creator>
  <cp:lastModifiedBy>User</cp:lastModifiedBy>
  <cp:lastPrinted>2021-02-03T13:37:33Z</cp:lastPrinted>
  <dcterms:created xsi:type="dcterms:W3CDTF">2020-09-15T10:35:27Z</dcterms:created>
  <dcterms:modified xsi:type="dcterms:W3CDTF">2021-02-22T18:54:46Z</dcterms:modified>
</cp:coreProperties>
</file>